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 codeName="{AE6600E7-7A62-396C-DE95-9942FA9DD81E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SETUP\downloads\"/>
    </mc:Choice>
  </mc:AlternateContent>
  <xr:revisionPtr revIDLastSave="0" documentId="13_ncr:1_{90F5C211-A49B-42AA-ACC3-A83F7B1857BC}" xr6:coauthVersionLast="47" xr6:coauthVersionMax="47" xr10:uidLastSave="{00000000-0000-0000-0000-000000000000}"/>
  <bookViews>
    <workbookView xWindow="-108" yWindow="-108" windowWidth="23256" windowHeight="12456" activeTab="9" xr2:uid="{D1063B92-E11F-4076-889D-101915B91356}"/>
  </bookViews>
  <sheets>
    <sheet name="Cvr" sheetId="6" r:id="rId1"/>
    <sheet name="Sfrs" sheetId="7" r:id="rId2"/>
    <sheet name="PA" sheetId="2" r:id="rId3"/>
    <sheet name="TSB" sheetId="9" r:id="rId4"/>
    <sheet name="SOQ" sheetId="10" r:id="rId5"/>
    <sheet name="Drn" sheetId="11" r:id="rId6"/>
    <sheet name="Msnry" sheetId="12" r:id="rId7"/>
    <sheet name="WAR" sheetId="13" r:id="rId8"/>
    <sheet name="How To Use" sheetId="5" r:id="rId9"/>
    <sheet name="Indices" sheetId="3" r:id="rId10"/>
  </sheets>
  <functionGroups builtInGroupCount="19"/>
  <definedNames>
    <definedName name="_" hidden="1">#REF!</definedName>
    <definedName name="__" hidden="1">#REF!</definedName>
    <definedName name="___" hidden="1">#REF!</definedName>
    <definedName name="____" hidden="1">#REF!</definedName>
    <definedName name="_____" hidden="1">#REF!</definedName>
    <definedName name="______" hidden="1">#REF!</definedName>
    <definedName name="_______" hidden="1">#REF!</definedName>
    <definedName name="________" hidden="1">#REF!</definedName>
    <definedName name="_________" hidden="1">#REF!</definedName>
    <definedName name="__________" hidden="1">#REF!</definedName>
    <definedName name="___________" hidden="1">#REF!</definedName>
    <definedName name="____________" hidden="1">#REF!</definedName>
    <definedName name="_____________" hidden="1">#REF!</definedName>
    <definedName name="______________" hidden="1">#REF!</definedName>
    <definedName name="_______________" hidden="1">#REF!</definedName>
    <definedName name="________________" hidden="1">#REF!</definedName>
    <definedName name="_____FRT1" hidden="1">#REF!</definedName>
    <definedName name="_____FRT14" hidden="1">#REF!</definedName>
    <definedName name="_____FRT8" hidden="1">#REF!</definedName>
    <definedName name="____FRT1" hidden="1">#REF!</definedName>
    <definedName name="____FRT14" hidden="1">#REF!</definedName>
    <definedName name="____FRT5" hidden="1">#REF!</definedName>
    <definedName name="____FRT8" hidden="1">#REF!</definedName>
    <definedName name="___FRT1" hidden="1">#REF!</definedName>
    <definedName name="___FRT14" hidden="1">#REF!</definedName>
    <definedName name="___FRT5" hidden="1">#REF!</definedName>
    <definedName name="___FRT8" hidden="1">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X" hidden="1">#REF!</definedName>
    <definedName name="__FRT1" hidden="1">#REF!</definedName>
    <definedName name="__FRT14" hidden="1">#REF!</definedName>
    <definedName name="__FRT5" hidden="1">#REF!</definedName>
    <definedName name="__FRT8" hidden="1">#REF!</definedName>
    <definedName name="__MC3" hidden="1">#REF!</definedName>
    <definedName name="_Fill" localSheetId="1" hidden="1">#REF!</definedName>
    <definedName name="_Fill" hidden="1">#REF!</definedName>
    <definedName name="_Fill1" localSheetId="0" hidden="1">#REF!</definedName>
    <definedName name="_Fill1" localSheetId="1" hidden="1">#REF!</definedName>
    <definedName name="_Fill1" hidden="1">#REF!</definedName>
    <definedName name="_FRT1" hidden="1">#REF!</definedName>
    <definedName name="_FRT14" hidden="1">#REF!</definedName>
    <definedName name="_FRT5" hidden="1">#REF!</definedName>
    <definedName name="_FRT8" hidden="1">#REF!</definedName>
    <definedName name="_Key2" localSheetId="1" hidden="1">#REF!</definedName>
    <definedName name="_Key2" hidden="1">#REF!</definedName>
    <definedName name="_MC3" hidden="1">#REF!</definedName>
    <definedName name="_Order1" hidden="1">0</definedName>
    <definedName name="_Order2" hidden="1">0</definedName>
    <definedName name="_Sort" localSheetId="1" hidden="1">#REF!</definedName>
    <definedName name="_Sort" hidden="1">#REF!</definedName>
    <definedName name="abc" hidden="1">#REF!</definedName>
    <definedName name="anscount" hidden="1">1</definedName>
    <definedName name="barbed" hidden="1">#REF!</definedName>
    <definedName name="Boq" hidden="1">#REF!</definedName>
    <definedName name="CFRT1" hidden="1">#REF!</definedName>
    <definedName name="CFRT14" hidden="1">#REF!</definedName>
    <definedName name="CFRT5" hidden="1">#REF!</definedName>
    <definedName name="CFRT8" hidden="1">#REF!</definedName>
    <definedName name="CpLst" hidden="1">#REF!</definedName>
    <definedName name="D_C" localSheetId="1" hidden="1">#REF!</definedName>
    <definedName name="D_C" hidden="1">#REF!</definedName>
    <definedName name="fgfgg" hidden="1">#REF!</definedName>
    <definedName name="hfjhtfkj" hidden="1">#REF!</definedName>
    <definedName name="hgfgg" hidden="1">#REF!</definedName>
    <definedName name="klp" localSheetId="1" hidden="1">#REF!</definedName>
    <definedName name="klp" hidden="1">#REF!</definedName>
    <definedName name="limcount" hidden="1">1</definedName>
    <definedName name="new" hidden="1">#REF!</definedName>
    <definedName name="PLAMT" hidden="1">SUMIF(#REF!,"&gt;0",#REF!)</definedName>
    <definedName name="Pnam" hidden="1">#REF!</definedName>
    <definedName name="_xlnm.Print_Area" localSheetId="6">Msnry!$A$1:$AG$18</definedName>
    <definedName name="_xlnm.Print_Area" localSheetId="2">PA!$A$1:$P$28</definedName>
    <definedName name="_xlnm.Print_Area" localSheetId="1">Sfrs!$A$1:$F$38</definedName>
    <definedName name="_xlnm.Print_Area" localSheetId="4">SOQ!$A$1:$I$22</definedName>
    <definedName name="_xlnm.Print_Area" localSheetId="3">TSB!$A$1:$N$55</definedName>
    <definedName name="_xlnm.Print_Area" localSheetId="7">WAR!$A$1:$P$48</definedName>
    <definedName name="_xlnm.Print_Titles" localSheetId="5">Drn!$11:$14</definedName>
    <definedName name="_xlnm.Print_Titles" localSheetId="9">Indices!$1:$1</definedName>
    <definedName name="_xlnm.Print_Titles" localSheetId="6">Msnry!$11:$12</definedName>
    <definedName name="_xlnm.Print_Titles" localSheetId="2">PA!$21:$21</definedName>
    <definedName name="_xlnm.Print_Titles" localSheetId="4">SOQ!$11:$11</definedName>
    <definedName name="_xlnm.Print_Titles" localSheetId="3">TSB!$15:$18</definedName>
    <definedName name="_xlnm.Print_Titles" localSheetId="7">WAR!$18:$20</definedName>
    <definedName name="QNTT" hidden="1">SUMIF(#REF!,"&gt;0",#REF!)</definedName>
    <definedName name="RefFRT" hidden="1">#REF!</definedName>
    <definedName name="rFRT14" hidden="1">#REF!</definedName>
    <definedName name="rFRT5" hidden="1">#REF!</definedName>
    <definedName name="rFRT8" hidden="1">#REF!</definedName>
    <definedName name="rQA" hidden="1">#REF!</definedName>
    <definedName name="rRatesEst" hidden="1">#REF!</definedName>
    <definedName name="rSamt" hidden="1">#REF!</definedName>
    <definedName name="saffdasd" localSheetId="1" hidden="1">{#N/A,#N/A,TRUE,"Abstract of All";#N/A,#N/A,TRUE,"MainBill";#N/A,#N/A,TRUE,"MainBQ";#N/A,#N/A,TRUE,"MainSteel";#N/A,#N/A,TRUE,"Main San";#N/A,#N/A,TRUE,"Main Ele";#N/A,#N/A,TRUE,"WatchBill";#N/A,#N/A,TRUE,"WatchmanBQ";#N/A,#N/A,TRUE,"WatchSteel";#N/A,#N/A,TRUE,"Watch_San";#N/A,#N/A,TRUE,"Watch_Ele";#N/A,#N/A,TRUE,"GeneratorBill";#N/A,#N/A,TRUE,"GeneratorBq";#N/A,#N/A,TRUE,"GeneratorSteel";#N/A,#N/A,TRUE,"Generator Ele";#N/A,#N/A,TRUE,"Diesel Tank House";#N/A,#N/A,TRUE,"Site Dev. Bill";#N/A,#N/A,TRUE,"Site Dev. BQ";#N/A,#N/A,TRUE,"Structures";#N/A,#N/A,TRUE,"Woodwork";#N/A,#N/A,TRUE,"Truss";#N/A,#N/A,TRUE,"Grill"}</definedName>
    <definedName name="saffdasd" hidden="1">{#N/A,#N/A,TRUE,"Abstract of All";#N/A,#N/A,TRUE,"MainBill";#N/A,#N/A,TRUE,"MainBQ";#N/A,#N/A,TRUE,"MainSteel";#N/A,#N/A,TRUE,"Main San";#N/A,#N/A,TRUE,"Main Ele";#N/A,#N/A,TRUE,"WatchBill";#N/A,#N/A,TRUE,"WatchmanBQ";#N/A,#N/A,TRUE,"WatchSteel";#N/A,#N/A,TRUE,"Watch_San";#N/A,#N/A,TRUE,"Watch_Ele";#N/A,#N/A,TRUE,"GeneratorBill";#N/A,#N/A,TRUE,"GeneratorBq";#N/A,#N/A,TRUE,"GeneratorSteel";#N/A,#N/A,TRUE,"Generator Ele";#N/A,#N/A,TRUE,"Diesel Tank House";#N/A,#N/A,TRUE,"Site Dev. Bill";#N/A,#N/A,TRUE,"Site Dev. BQ";#N/A,#N/A,TRUE,"Structures";#N/A,#N/A,TRUE,"Woodwork";#N/A,#N/A,TRUE,"Truss";#N/A,#N/A,TRUE,"Grill"}</definedName>
    <definedName name="SchNmDm" hidden="1">VLOOKUP(#REF!,SchNames,2,FALSE)</definedName>
    <definedName name="sencount" hidden="1">1</definedName>
    <definedName name="ssssssss" hidden="1">#REF!</definedName>
    <definedName name="SumAMT" hidden="1">SUMIF(#REF!,"&gt;0",#REF!)</definedName>
    <definedName name="Tno" hidden="1">#REF!+1</definedName>
    <definedName name="TPcost" hidden="1">#REF!</definedName>
    <definedName name="wrn.DANIDA._.FINAL._.BILL." localSheetId="1" hidden="1">{#N/A,#N/A,TRUE,"Abstract of All";#N/A,#N/A,TRUE,"MainBill";#N/A,#N/A,TRUE,"MainBQ";#N/A,#N/A,TRUE,"MainSteel";#N/A,#N/A,TRUE,"Main San";#N/A,#N/A,TRUE,"Main Ele";#N/A,#N/A,TRUE,"WatchBill";#N/A,#N/A,TRUE,"WatchmanBQ";#N/A,#N/A,TRUE,"WatchSteel";#N/A,#N/A,TRUE,"Watch_San";#N/A,#N/A,TRUE,"Watch_Ele";#N/A,#N/A,TRUE,"GeneratorBill";#N/A,#N/A,TRUE,"GeneratorBq";#N/A,#N/A,TRUE,"GeneratorSteel";#N/A,#N/A,TRUE,"Generator Ele";#N/A,#N/A,TRUE,"Diesel Tank House";#N/A,#N/A,TRUE,"Site Dev. Bill";#N/A,#N/A,TRUE,"Site Dev. BQ";#N/A,#N/A,TRUE,"Structures";#N/A,#N/A,TRUE,"Woodwork";#N/A,#N/A,TRUE,"Truss";#N/A,#N/A,TRUE,"Grill"}</definedName>
    <definedName name="wrn.DANIDA._.FINAL._.BILL." hidden="1">{#N/A,#N/A,TRUE,"Abstract of All";#N/A,#N/A,TRUE,"MainBill";#N/A,#N/A,TRUE,"MainBQ";#N/A,#N/A,TRUE,"MainSteel";#N/A,#N/A,TRUE,"Main San";#N/A,#N/A,TRUE,"Main Ele";#N/A,#N/A,TRUE,"WatchBill";#N/A,#N/A,TRUE,"WatchmanBQ";#N/A,#N/A,TRUE,"WatchSteel";#N/A,#N/A,TRUE,"Watch_San";#N/A,#N/A,TRUE,"Watch_Ele";#N/A,#N/A,TRUE,"GeneratorBill";#N/A,#N/A,TRUE,"GeneratorBq";#N/A,#N/A,TRUE,"GeneratorSteel";#N/A,#N/A,TRUE,"Generator Ele";#N/A,#N/A,TRUE,"Diesel Tank House";#N/A,#N/A,TRUE,"Site Dev. Bill";#N/A,#N/A,TRUE,"Site Dev. BQ";#N/A,#N/A,TRUE,"Structures";#N/A,#N/A,TRUE,"Woodwork";#N/A,#N/A,TRUE,"Truss";#N/A,#N/A,TRUE,"Grill"}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2" i="3" l="1"/>
  <c r="E90" i="3"/>
  <c r="E91" i="3"/>
  <c r="C22" i="2" a="1"/>
  <c r="O13" i="2" a="1"/>
  <c r="C22" i="2" l="1"/>
  <c r="O13" i="2"/>
  <c r="O14" i="2" s="1"/>
  <c r="O15" i="2" s="1"/>
  <c r="N14" i="2" a="1"/>
  <c r="N14" i="2" l="1"/>
  <c r="C23" i="2" s="1"/>
  <c r="N15" i="2" a="1"/>
  <c r="N15" i="2" l="1"/>
  <c r="A19" i="11" l="1"/>
  <c r="H20" i="9"/>
  <c r="L20" i="9" s="1"/>
  <c r="C46" i="9"/>
  <c r="C47" i="9" s="1"/>
  <c r="N32" i="13"/>
  <c r="M32" i="13"/>
  <c r="L32" i="13"/>
  <c r="O32" i="13" s="1"/>
  <c r="F32" i="13"/>
  <c r="O31" i="13"/>
  <c r="N31" i="13"/>
  <c r="M31" i="13"/>
  <c r="L31" i="13"/>
  <c r="F31" i="13"/>
  <c r="N30" i="13"/>
  <c r="M30" i="13"/>
  <c r="L30" i="13"/>
  <c r="O30" i="13" s="1"/>
  <c r="F30" i="13"/>
  <c r="N29" i="13"/>
  <c r="M29" i="13"/>
  <c r="L29" i="13"/>
  <c r="O29" i="13" s="1"/>
  <c r="F29" i="13"/>
  <c r="N28" i="13"/>
  <c r="M28" i="13"/>
  <c r="L28" i="13"/>
  <c r="O28" i="13" s="1"/>
  <c r="F28" i="13"/>
  <c r="N27" i="13"/>
  <c r="M27" i="13"/>
  <c r="L27" i="13"/>
  <c r="F27" i="13"/>
  <c r="O27" i="13" s="1"/>
  <c r="O26" i="13"/>
  <c r="N26" i="13"/>
  <c r="M26" i="13"/>
  <c r="L26" i="13"/>
  <c r="F26" i="13"/>
  <c r="N25" i="13"/>
  <c r="M25" i="13"/>
  <c r="L25" i="13"/>
  <c r="O25" i="13" s="1"/>
  <c r="F25" i="13"/>
  <c r="N24" i="13"/>
  <c r="M24" i="13"/>
  <c r="L24" i="13"/>
  <c r="O24" i="13" s="1"/>
  <c r="F24" i="13"/>
  <c r="O23" i="13"/>
  <c r="N23" i="13"/>
  <c r="M23" i="13"/>
  <c r="L23" i="13"/>
  <c r="L33" i="13" s="1"/>
  <c r="F23" i="13"/>
  <c r="B23" i="13"/>
  <c r="B24" i="13" s="1"/>
  <c r="B25" i="13" s="1"/>
  <c r="B26" i="13" s="1"/>
  <c r="B27" i="13" s="1"/>
  <c r="B28" i="13" s="1"/>
  <c r="B29" i="13" s="1"/>
  <c r="B30" i="13" s="1"/>
  <c r="B31" i="13" s="1"/>
  <c r="B32" i="13" s="1"/>
  <c r="A23" i="13"/>
  <c r="A24" i="13" s="1"/>
  <c r="A25" i="13" s="1"/>
  <c r="A26" i="13" s="1"/>
  <c r="A27" i="13" s="1"/>
  <c r="A28" i="13" s="1"/>
  <c r="A29" i="13" s="1"/>
  <c r="A30" i="13" s="1"/>
  <c r="A31" i="13" s="1"/>
  <c r="A32" i="13" s="1"/>
  <c r="N22" i="13"/>
  <c r="M22" i="13"/>
  <c r="L22" i="13"/>
  <c r="L35" i="13" s="1"/>
  <c r="F22" i="13"/>
  <c r="F35" i="13" s="1"/>
  <c r="D14" i="13"/>
  <c r="A13" i="13"/>
  <c r="A10" i="13"/>
  <c r="AC17" i="12"/>
  <c r="AA17" i="12"/>
  <c r="Y17" i="12"/>
  <c r="S17" i="12"/>
  <c r="N17" i="12"/>
  <c r="T17" i="12" s="1"/>
  <c r="I17" i="12"/>
  <c r="AE16" i="12"/>
  <c r="Y16" i="12"/>
  <c r="S16" i="12"/>
  <c r="T16" i="12" s="1"/>
  <c r="N16" i="12"/>
  <c r="I16" i="12"/>
  <c r="AC16" i="12" s="1"/>
  <c r="Y15" i="12"/>
  <c r="S15" i="12"/>
  <c r="N15" i="12"/>
  <c r="T15" i="12" s="1"/>
  <c r="I15" i="12"/>
  <c r="Y14" i="12"/>
  <c r="O14" i="12" s="1"/>
  <c r="S14" i="12" s="1"/>
  <c r="T14" i="12" s="1"/>
  <c r="N14" i="12"/>
  <c r="I14" i="12"/>
  <c r="AF14" i="12" s="1"/>
  <c r="A14" i="12"/>
  <c r="A15" i="12" s="1"/>
  <c r="A16" i="12" s="1"/>
  <c r="A17" i="12" s="1"/>
  <c r="AE13" i="12"/>
  <c r="AC13" i="12"/>
  <c r="AA13" i="12"/>
  <c r="Y13" i="12"/>
  <c r="S13" i="12"/>
  <c r="N13" i="12"/>
  <c r="T13" i="12" s="1"/>
  <c r="I13" i="12"/>
  <c r="AF13" i="12" s="1"/>
  <c r="E41" i="11"/>
  <c r="E40" i="11"/>
  <c r="X39" i="11"/>
  <c r="X38" i="11"/>
  <c r="X37" i="11"/>
  <c r="W37" i="11"/>
  <c r="U37" i="11"/>
  <c r="O37" i="11"/>
  <c r="N37" i="11"/>
  <c r="J37" i="11"/>
  <c r="F37" i="11"/>
  <c r="M37" i="11" s="1"/>
  <c r="W36" i="11"/>
  <c r="U36" i="11"/>
  <c r="X36" i="11" s="1"/>
  <c r="O36" i="11"/>
  <c r="N36" i="11"/>
  <c r="J36" i="11"/>
  <c r="I36" i="11"/>
  <c r="F36" i="11"/>
  <c r="G37" i="11" s="1"/>
  <c r="W35" i="11"/>
  <c r="U35" i="11"/>
  <c r="X35" i="11" s="1"/>
  <c r="O35" i="11"/>
  <c r="N35" i="11"/>
  <c r="M35" i="11"/>
  <c r="J35" i="11"/>
  <c r="I35" i="11"/>
  <c r="F35" i="11"/>
  <c r="G36" i="11" s="1"/>
  <c r="W34" i="11"/>
  <c r="J34" i="11" s="1"/>
  <c r="K34" i="11" s="1"/>
  <c r="U34" i="11"/>
  <c r="N34" i="11"/>
  <c r="I34" i="11"/>
  <c r="O34" i="11" s="1"/>
  <c r="G34" i="11"/>
  <c r="F34" i="11"/>
  <c r="G35" i="11" s="1"/>
  <c r="K35" i="11" s="1"/>
  <c r="W33" i="11"/>
  <c r="J33" i="11" s="1"/>
  <c r="K33" i="11" s="1"/>
  <c r="U33" i="11"/>
  <c r="X33" i="11" s="1"/>
  <c r="N33" i="11"/>
  <c r="O33" i="11" s="1"/>
  <c r="M33" i="11"/>
  <c r="I33" i="11"/>
  <c r="F33" i="11"/>
  <c r="X32" i="11"/>
  <c r="W32" i="11"/>
  <c r="U32" i="11"/>
  <c r="N32" i="11"/>
  <c r="O32" i="11" s="1"/>
  <c r="J32" i="11"/>
  <c r="I32" i="11"/>
  <c r="F32" i="11"/>
  <c r="G33" i="11" s="1"/>
  <c r="W31" i="11"/>
  <c r="J31" i="11" s="1"/>
  <c r="U31" i="11"/>
  <c r="X31" i="11" s="1"/>
  <c r="O31" i="11"/>
  <c r="N31" i="11"/>
  <c r="I31" i="11"/>
  <c r="F31" i="11"/>
  <c r="G32" i="11" s="1"/>
  <c r="X30" i="11"/>
  <c r="W30" i="11"/>
  <c r="J30" i="11" s="1"/>
  <c r="U30" i="11"/>
  <c r="N30" i="11"/>
  <c r="O30" i="11" s="1"/>
  <c r="M30" i="11"/>
  <c r="I30" i="11"/>
  <c r="F30" i="11"/>
  <c r="W29" i="11"/>
  <c r="U29" i="11"/>
  <c r="X29" i="11" s="1"/>
  <c r="N29" i="11"/>
  <c r="J29" i="11"/>
  <c r="K29" i="11" s="1"/>
  <c r="I29" i="11"/>
  <c r="O29" i="11" s="1"/>
  <c r="F29" i="11"/>
  <c r="G30" i="11" s="1"/>
  <c r="W28" i="11"/>
  <c r="J28" i="11" s="1"/>
  <c r="U28" i="11"/>
  <c r="X28" i="11" s="1"/>
  <c r="O28" i="11"/>
  <c r="N28" i="11"/>
  <c r="M28" i="11"/>
  <c r="I28" i="11"/>
  <c r="F28" i="11"/>
  <c r="G29" i="11" s="1"/>
  <c r="X27" i="11"/>
  <c r="W27" i="11"/>
  <c r="U27" i="11"/>
  <c r="N27" i="11"/>
  <c r="M27" i="11"/>
  <c r="J27" i="11"/>
  <c r="I27" i="11"/>
  <c r="O27" i="11" s="1"/>
  <c r="F27" i="11"/>
  <c r="W26" i="11"/>
  <c r="J26" i="11" s="1"/>
  <c r="K26" i="11" s="1"/>
  <c r="U26" i="11"/>
  <c r="O26" i="11"/>
  <c r="N26" i="11"/>
  <c r="I26" i="11"/>
  <c r="G26" i="11"/>
  <c r="F26" i="11"/>
  <c r="G27" i="11" s="1"/>
  <c r="K27" i="11" s="1"/>
  <c r="W25" i="11"/>
  <c r="U25" i="11"/>
  <c r="X25" i="11" s="1"/>
  <c r="N25" i="11"/>
  <c r="O25" i="11" s="1"/>
  <c r="M25" i="11"/>
  <c r="J25" i="11"/>
  <c r="I25" i="11"/>
  <c r="F25" i="11"/>
  <c r="W24" i="11"/>
  <c r="X24" i="11" s="1"/>
  <c r="U24" i="11"/>
  <c r="N24" i="11"/>
  <c r="O24" i="11" s="1"/>
  <c r="I24" i="11"/>
  <c r="G24" i="11"/>
  <c r="F24" i="11"/>
  <c r="G25" i="11" s="1"/>
  <c r="K25" i="11" s="1"/>
  <c r="W23" i="11"/>
  <c r="J23" i="11" s="1"/>
  <c r="U23" i="11"/>
  <c r="X23" i="11" s="1"/>
  <c r="N23" i="11"/>
  <c r="O23" i="11" s="1"/>
  <c r="I23" i="11"/>
  <c r="F23" i="11"/>
  <c r="M23" i="11" s="1"/>
  <c r="W22" i="11"/>
  <c r="U22" i="11"/>
  <c r="X22" i="11" s="1"/>
  <c r="N22" i="11"/>
  <c r="O22" i="11" s="1"/>
  <c r="M22" i="11"/>
  <c r="J22" i="11"/>
  <c r="I22" i="11"/>
  <c r="F22" i="11"/>
  <c r="W21" i="11"/>
  <c r="U21" i="11"/>
  <c r="X21" i="11" s="1"/>
  <c r="N21" i="11"/>
  <c r="J21" i="11"/>
  <c r="K21" i="11" s="1"/>
  <c r="I21" i="11"/>
  <c r="O21" i="11" s="1"/>
  <c r="F21" i="11"/>
  <c r="G22" i="11" s="1"/>
  <c r="W20" i="11"/>
  <c r="J20" i="11" s="1"/>
  <c r="U20" i="11"/>
  <c r="X20" i="11" s="1"/>
  <c r="O20" i="11"/>
  <c r="N20" i="11"/>
  <c r="M20" i="11"/>
  <c r="I20" i="11"/>
  <c r="F20" i="11"/>
  <c r="G21" i="11" s="1"/>
  <c r="B20" i="1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X19" i="11"/>
  <c r="O19" i="11"/>
  <c r="N19" i="11"/>
  <c r="K19" i="11"/>
  <c r="F19" i="11"/>
  <c r="M19" i="11" s="1"/>
  <c r="X17" i="11"/>
  <c r="W17" i="11"/>
  <c r="U17" i="11"/>
  <c r="S17" i="11"/>
  <c r="J17" i="11" s="1"/>
  <c r="Q17" i="11"/>
  <c r="N17" i="11"/>
  <c r="O17" i="11" s="1"/>
  <c r="M17" i="11"/>
  <c r="I17" i="11"/>
  <c r="F17" i="11"/>
  <c r="B17" i="11"/>
  <c r="A17" i="11"/>
  <c r="W16" i="11"/>
  <c r="X16" i="11" s="1"/>
  <c r="U16" i="11"/>
  <c r="S16" i="11"/>
  <c r="Q16" i="11"/>
  <c r="N16" i="11"/>
  <c r="O16" i="11" s="1"/>
  <c r="M16" i="11"/>
  <c r="J16" i="11"/>
  <c r="I16" i="11"/>
  <c r="F16" i="11"/>
  <c r="G17" i="11" s="1"/>
  <c r="B16" i="11"/>
  <c r="A16" i="11"/>
  <c r="O15" i="11"/>
  <c r="M15" i="11"/>
  <c r="K15" i="11"/>
  <c r="F15" i="11"/>
  <c r="G16" i="11" s="1"/>
  <c r="I22" i="10"/>
  <c r="I21" i="10"/>
  <c r="I20" i="10"/>
  <c r="I19" i="10"/>
  <c r="I15" i="10"/>
  <c r="I13" i="10"/>
  <c r="H12" i="10"/>
  <c r="I12" i="10" s="1"/>
  <c r="C55" i="9"/>
  <c r="C45" i="9"/>
  <c r="J40" i="9" s="1"/>
  <c r="O30" i="9"/>
  <c r="M30" i="9"/>
  <c r="K30" i="9"/>
  <c r="L30" i="9" s="1"/>
  <c r="J30" i="9"/>
  <c r="H30" i="9"/>
  <c r="F30" i="9"/>
  <c r="O29" i="9"/>
  <c r="M29" i="9"/>
  <c r="K29" i="9"/>
  <c r="L29" i="9" s="1"/>
  <c r="J29" i="9"/>
  <c r="H29" i="9"/>
  <c r="F29" i="9"/>
  <c r="O28" i="9"/>
  <c r="M28" i="9"/>
  <c r="K28" i="9"/>
  <c r="L28" i="9" s="1"/>
  <c r="J28" i="9"/>
  <c r="H28" i="9"/>
  <c r="F28" i="9"/>
  <c r="O27" i="9"/>
  <c r="M27" i="9"/>
  <c r="K27" i="9"/>
  <c r="L27" i="9" s="1"/>
  <c r="J27" i="9"/>
  <c r="H27" i="9"/>
  <c r="F27" i="9"/>
  <c r="O26" i="9"/>
  <c r="M26" i="9"/>
  <c r="K26" i="9"/>
  <c r="L26" i="9" s="1"/>
  <c r="J26" i="9"/>
  <c r="H26" i="9"/>
  <c r="F26" i="9"/>
  <c r="O25" i="9"/>
  <c r="M25" i="9"/>
  <c r="K25" i="9"/>
  <c r="L25" i="9" s="1"/>
  <c r="J25" i="9"/>
  <c r="H25" i="9"/>
  <c r="F25" i="9"/>
  <c r="O24" i="9"/>
  <c r="M24" i="9"/>
  <c r="K24" i="9"/>
  <c r="L24" i="9" s="1"/>
  <c r="J24" i="9"/>
  <c r="H24" i="9"/>
  <c r="F24" i="9"/>
  <c r="O23" i="9"/>
  <c r="M23" i="9"/>
  <c r="K23" i="9"/>
  <c r="L23" i="9" s="1"/>
  <c r="J23" i="9"/>
  <c r="H23" i="9"/>
  <c r="F23" i="9"/>
  <c r="F31" i="9" s="1"/>
  <c r="F33" i="9" s="1"/>
  <c r="O22" i="9"/>
  <c r="M22" i="9"/>
  <c r="K22" i="9"/>
  <c r="L22" i="9" s="1"/>
  <c r="J22" i="9"/>
  <c r="J31" i="9" s="1"/>
  <c r="J33" i="9" s="1"/>
  <c r="H22" i="9"/>
  <c r="F22" i="9"/>
  <c r="O21" i="9"/>
  <c r="M21" i="9"/>
  <c r="K21" i="9"/>
  <c r="L21" i="9" s="1"/>
  <c r="J21" i="9"/>
  <c r="H21" i="9"/>
  <c r="F21" i="9"/>
  <c r="A21" i="9"/>
  <c r="A22" i="9" s="1"/>
  <c r="A23" i="9" s="1"/>
  <c r="A24" i="9" s="1"/>
  <c r="A25" i="9" s="1"/>
  <c r="A26" i="9" s="1"/>
  <c r="A27" i="9" s="1"/>
  <c r="A28" i="9" s="1"/>
  <c r="A29" i="9" s="1"/>
  <c r="A30" i="9" s="1"/>
  <c r="O20" i="9"/>
  <c r="M20" i="9"/>
  <c r="K20" i="9"/>
  <c r="J20" i="9"/>
  <c r="J35" i="9" s="1"/>
  <c r="F20" i="9"/>
  <c r="F35" i="9" s="1"/>
  <c r="A20" i="11" l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L31" i="9"/>
  <c r="H31" i="9"/>
  <c r="H33" i="9" s="1"/>
  <c r="H34" i="9" s="1"/>
  <c r="K36" i="11"/>
  <c r="K17" i="11"/>
  <c r="K20" i="11"/>
  <c r="K31" i="11"/>
  <c r="F34" i="9"/>
  <c r="F36" i="9" s="1"/>
  <c r="O33" i="13"/>
  <c r="J34" i="9"/>
  <c r="J36" i="9" s="1"/>
  <c r="C39" i="9" s="1"/>
  <c r="K22" i="11"/>
  <c r="K30" i="11"/>
  <c r="AF15" i="12"/>
  <c r="AF18" i="12" s="1"/>
  <c r="E16" i="10" s="1"/>
  <c r="I16" i="10" s="1"/>
  <c r="K37" i="11"/>
  <c r="O40" i="11"/>
  <c r="K16" i="11"/>
  <c r="K23" i="11"/>
  <c r="AA18" i="12"/>
  <c r="E14" i="10" s="1"/>
  <c r="I14" i="10" s="1"/>
  <c r="AF17" i="12"/>
  <c r="L34" i="13"/>
  <c r="L36" i="13"/>
  <c r="D15" i="13" s="1"/>
  <c r="D16" i="13" s="1"/>
  <c r="J42" i="9"/>
  <c r="L33" i="9"/>
  <c r="J45" i="9" s="1"/>
  <c r="J41" i="9"/>
  <c r="K32" i="11"/>
  <c r="J24" i="11"/>
  <c r="K24" i="11" s="1"/>
  <c r="F33" i="13"/>
  <c r="G23" i="11"/>
  <c r="X26" i="11"/>
  <c r="X40" i="11" s="1"/>
  <c r="G31" i="11"/>
  <c r="X34" i="11"/>
  <c r="AF16" i="12"/>
  <c r="O22" i="13"/>
  <c r="O35" i="13" s="1"/>
  <c r="G20" i="11"/>
  <c r="M24" i="11"/>
  <c r="G28" i="11"/>
  <c r="K28" i="11" s="1"/>
  <c r="K40" i="11" s="1"/>
  <c r="M32" i="11"/>
  <c r="AA14" i="12"/>
  <c r="AE17" i="12"/>
  <c r="M21" i="11"/>
  <c r="M40" i="11" s="1"/>
  <c r="M29" i="11"/>
  <c r="AC14" i="12"/>
  <c r="AC18" i="12" s="1"/>
  <c r="E17" i="10" s="1"/>
  <c r="I17" i="10" s="1"/>
  <c r="M26" i="11"/>
  <c r="M34" i="11"/>
  <c r="AE14" i="12"/>
  <c r="AE18" i="12" s="1"/>
  <c r="E18" i="10" s="1"/>
  <c r="I18" i="10" s="1"/>
  <c r="AA15" i="12"/>
  <c r="M31" i="11"/>
  <c r="AC15" i="12"/>
  <c r="M36" i="11"/>
  <c r="AE15" i="12"/>
  <c r="AA16" i="12"/>
  <c r="H36" i="9" l="1"/>
  <c r="L34" i="9"/>
  <c r="J44" i="9" s="1"/>
  <c r="M43" i="9"/>
  <c r="R36" i="13"/>
  <c r="S36" i="13" s="1"/>
  <c r="C38" i="9"/>
  <c r="J38" i="9" s="1"/>
  <c r="J46" i="9" s="1"/>
  <c r="F34" i="13"/>
  <c r="F36" i="13" s="1"/>
  <c r="A39" i="13" s="1"/>
  <c r="D15" i="7" l="1"/>
  <c r="D16" i="7" s="1"/>
  <c r="L36" i="9"/>
  <c r="O34" i="13"/>
  <c r="O36" i="13" s="1"/>
  <c r="A38" i="13" s="1"/>
  <c r="E93" i="3" l="1"/>
  <c r="E94" i="3"/>
  <c r="E95" i="3"/>
  <c r="E96" i="3"/>
  <c r="E97" i="3"/>
  <c r="E98" i="3"/>
  <c r="E99" i="3"/>
  <c r="E100" i="3"/>
  <c r="E101" i="3"/>
  <c r="E102" i="3"/>
  <c r="E103" i="3"/>
  <c r="E104" i="3"/>
  <c r="E105" i="3"/>
  <c r="I25" i="2"/>
  <c r="I24" i="2"/>
  <c r="J5" i="3" l="1"/>
  <c r="J6" i="3" s="1"/>
  <c r="I10" i="3" s="1"/>
  <c r="E89" i="3" l="1"/>
  <c r="E87" i="3"/>
  <c r="E88" i="3"/>
  <c r="J10" i="3"/>
  <c r="A23" i="2"/>
  <c r="A24" i="2" s="1"/>
  <c r="A25" i="2" s="1"/>
  <c r="D24" i="2" a="1"/>
  <c r="D24" i="2" l="1"/>
  <c r="D23" i="2" a="1"/>
  <c r="D23" i="2" l="1"/>
  <c r="E23" i="2" s="1"/>
  <c r="F23" i="2" s="1"/>
  <c r="E24" i="2"/>
  <c r="F24" i="2" s="1"/>
  <c r="E22" i="2"/>
  <c r="F22" i="2" s="1"/>
  <c r="D25" i="2" a="1"/>
  <c r="L23" i="2" l="1" a="1"/>
  <c r="L23" i="2" s="1"/>
  <c r="D25" i="2"/>
  <c r="E25" i="2" s="1"/>
  <c r="F25" i="2" s="1"/>
  <c r="I26" i="2"/>
  <c r="J22" i="2" l="1" a="1"/>
  <c r="J22" i="2" s="1"/>
  <c r="L22" i="2" a="1"/>
  <c r="L22" i="2" s="1"/>
  <c r="K22" i="2" a="1"/>
  <c r="K22" i="2" s="1"/>
  <c r="J23" i="2" a="1"/>
  <c r="J23" i="2" s="1"/>
  <c r="K23" i="2" a="1"/>
  <c r="K23" i="2" s="1"/>
  <c r="K24" i="2" a="1"/>
  <c r="K24" i="2" s="1"/>
  <c r="J24" i="2" a="1"/>
  <c r="J24" i="2" s="1"/>
  <c r="L24" i="2" a="1"/>
  <c r="L24" i="2" s="1"/>
  <c r="M23" i="2" l="1"/>
  <c r="M24" i="2"/>
  <c r="N24" i="2" s="1"/>
  <c r="M22" i="2"/>
  <c r="K25" i="2" a="1"/>
  <c r="K25" i="2" s="1"/>
  <c r="L25" i="2" a="1"/>
  <c r="L25" i="2" s="1"/>
  <c r="J25" i="2" a="1"/>
  <c r="J25" i="2" s="1"/>
  <c r="O24" i="2" l="1"/>
  <c r="O26" i="2" s="1"/>
  <c r="O28" i="2" s="1"/>
  <c r="M25" i="2"/>
  <c r="N25" i="2" s="1"/>
  <c r="O25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<sst xmlns="http://schemas.openxmlformats.org/spreadsheetml/2006/main" count="729" uniqueCount="463">
  <si>
    <t>Gandaki Province Government</t>
  </si>
  <si>
    <t>Ministry of Physical Infrastructure Development and Transport Management</t>
  </si>
  <si>
    <t>Infrastructure Development Directorate</t>
  </si>
  <si>
    <t>Infrastructure Development Office</t>
  </si>
  <si>
    <t>Kushma, Parbat</t>
  </si>
  <si>
    <t>A = Constant representing non-adjustable portion</t>
  </si>
  <si>
    <t>2022 Oct/Nov</t>
  </si>
  <si>
    <t>b = Coefficient representing labour</t>
  </si>
  <si>
    <t>c = Coefficient representing materials</t>
  </si>
  <si>
    <t>d = Coefficient representing equipment usage</t>
  </si>
  <si>
    <t>IPC#1</t>
  </si>
  <si>
    <r>
      <t>L</t>
    </r>
    <r>
      <rPr>
        <vertAlign val="subscript"/>
        <sz val="9"/>
        <rFont val="Arial"/>
        <family val="2"/>
      </rPr>
      <t>0</t>
    </r>
    <r>
      <rPr>
        <sz val="9"/>
        <rFont val="Arial"/>
        <family val="2"/>
      </rPr>
      <t xml:space="preserve"> = Base index corresponding to labour</t>
    </r>
  </si>
  <si>
    <t>IPC#2</t>
  </si>
  <si>
    <r>
      <t>M</t>
    </r>
    <r>
      <rPr>
        <vertAlign val="subscript"/>
        <sz val="9"/>
        <rFont val="Arial"/>
        <family val="2"/>
      </rPr>
      <t>0</t>
    </r>
    <r>
      <rPr>
        <sz val="9"/>
        <rFont val="Arial"/>
        <family val="2"/>
      </rPr>
      <t xml:space="preserve"> = Base index corresponding to materials</t>
    </r>
  </si>
  <si>
    <r>
      <t>E</t>
    </r>
    <r>
      <rPr>
        <vertAlign val="subscript"/>
        <sz val="9"/>
        <rFont val="Arial"/>
        <family val="2"/>
      </rPr>
      <t>0</t>
    </r>
    <r>
      <rPr>
        <sz val="9"/>
        <rFont val="Arial"/>
        <family val="2"/>
      </rPr>
      <t xml:space="preserve"> = Base index corresponding to equipment usage</t>
    </r>
  </si>
  <si>
    <r>
      <t>L</t>
    </r>
    <r>
      <rPr>
        <vertAlign val="subscript"/>
        <sz val="9"/>
        <rFont val="Arial"/>
        <family val="2"/>
      </rPr>
      <t>n</t>
    </r>
    <r>
      <rPr>
        <sz val="9"/>
        <rFont val="Arial"/>
        <family val="2"/>
      </rPr>
      <t xml:space="preserve"> = Index corresponding to labour prevailing on the day 30 days prior to the date of concerned IPC</t>
    </r>
  </si>
  <si>
    <r>
      <t>M</t>
    </r>
    <r>
      <rPr>
        <vertAlign val="subscript"/>
        <sz val="9"/>
        <rFont val="Arial"/>
        <family val="2"/>
      </rPr>
      <t>n</t>
    </r>
    <r>
      <rPr>
        <sz val="9"/>
        <rFont val="Arial"/>
        <family val="2"/>
      </rPr>
      <t xml:space="preserve"> = Index corresponding to materials prevailing on the day 30 days prior to the date of concerned IPC</t>
    </r>
  </si>
  <si>
    <r>
      <t>E</t>
    </r>
    <r>
      <rPr>
        <vertAlign val="subscript"/>
        <sz val="9"/>
        <rFont val="Arial"/>
        <family val="2"/>
      </rPr>
      <t>n</t>
    </r>
    <r>
      <rPr>
        <sz val="9"/>
        <rFont val="Arial"/>
        <family val="2"/>
      </rPr>
      <t xml:space="preserve"> = Index corresponding to equipment usage prevailing on the day 30 days prior to the date of concerned IPC</t>
    </r>
  </si>
  <si>
    <t>Total</t>
  </si>
  <si>
    <t>S.N.</t>
  </si>
  <si>
    <t>Description</t>
  </si>
  <si>
    <t>Month of which the price index is applicable</t>
  </si>
  <si>
    <t>Bill Amount in which Price Adjustment is Applicable without PS and VAT</t>
  </si>
  <si>
    <t>Advance Payment Deduction</t>
  </si>
  <si>
    <t>Amount In Which Price Adjustment Is Applicable</t>
  </si>
  <si>
    <t>Price Adjustment</t>
  </si>
  <si>
    <t>Remarks</t>
  </si>
  <si>
    <t>2023 Sep/Oct</t>
  </si>
  <si>
    <t>2023 Dec/Jan</t>
  </si>
  <si>
    <t>2024 Mar/Apr</t>
  </si>
  <si>
    <t>2024 May/Jun</t>
  </si>
  <si>
    <t>Adjusted in previous bills (excluding VAT)</t>
  </si>
  <si>
    <t>Price adjustment to be paid in this bill (excluding VAT)</t>
  </si>
  <si>
    <t>Index of 2023/24 taking base year 2023/24</t>
  </si>
  <si>
    <t>Average index of 2023/24 taking base year 2004/05</t>
  </si>
  <si>
    <t>Multiplication coefficient to convert new coefficient based on year 2023/24 to base year 2004/05</t>
  </si>
  <si>
    <t>Salary and Wage Rate Index by NSIC (Construction) for 2024/25 Sep/Oct (Provisional):</t>
  </si>
  <si>
    <t>2022 Jul/Aug</t>
  </si>
  <si>
    <t>2022 Aug/Sep</t>
  </si>
  <si>
    <t>2022 Sep/Oct</t>
  </si>
  <si>
    <t>2022 Nov/Dec</t>
  </si>
  <si>
    <t>2022 Dec/Jan</t>
  </si>
  <si>
    <t>2023 Jan/Feb</t>
  </si>
  <si>
    <t>2023 Feb/Mar</t>
  </si>
  <si>
    <t>2023 Mar/Apr</t>
  </si>
  <si>
    <t>2023 Apr/May</t>
  </si>
  <si>
    <t>2023 May/Jun</t>
  </si>
  <si>
    <t>2023 Jun/Jul</t>
  </si>
  <si>
    <t>2023 Jul/Aug</t>
  </si>
  <si>
    <t>2023 Aug/Sep</t>
  </si>
  <si>
    <t>2023 Oct/Nov</t>
  </si>
  <si>
    <t>2023 Nov/Dec</t>
  </si>
  <si>
    <t>2024 Jan/Feb</t>
  </si>
  <si>
    <t>2024 Feb/Mar</t>
  </si>
  <si>
    <t>2024 Apr/May</t>
  </si>
  <si>
    <t>2024 Jun/Jul</t>
  </si>
  <si>
    <t>Month</t>
  </si>
  <si>
    <t>Base indices</t>
  </si>
  <si>
    <t>Date (AD)</t>
  </si>
  <si>
    <t>Date 30 days prior</t>
  </si>
  <si>
    <r>
      <rPr>
        <b/>
        <sz val="9"/>
        <rFont val="Arial"/>
        <family val="2"/>
      </rPr>
      <t>L</t>
    </r>
    <r>
      <rPr>
        <b/>
        <vertAlign val="subscript"/>
        <sz val="9"/>
        <rFont val="Arial"/>
        <family val="2"/>
      </rPr>
      <t>0</t>
    </r>
    <r>
      <rPr>
        <b/>
        <sz val="9"/>
        <rFont val="Arial"/>
        <family val="2"/>
      </rPr>
      <t xml:space="preserve"> /L</t>
    </r>
    <r>
      <rPr>
        <b/>
        <vertAlign val="subscript"/>
        <sz val="9"/>
        <rFont val="Arial"/>
        <family val="2"/>
      </rPr>
      <t>n</t>
    </r>
    <r>
      <rPr>
        <sz val="9"/>
        <rFont val="Arial"/>
        <family val="2"/>
      </rPr>
      <t xml:space="preserve"> from SWRI</t>
    </r>
  </si>
  <si>
    <r>
      <rPr>
        <b/>
        <sz val="9"/>
        <rFont val="Arial"/>
        <family val="2"/>
      </rPr>
      <t>M</t>
    </r>
    <r>
      <rPr>
        <b/>
        <vertAlign val="subscript"/>
        <sz val="9"/>
        <rFont val="Arial"/>
        <family val="2"/>
      </rPr>
      <t>0</t>
    </r>
    <r>
      <rPr>
        <b/>
        <sz val="9"/>
        <rFont val="Arial"/>
        <family val="2"/>
      </rPr>
      <t xml:space="preserve"> / M</t>
    </r>
    <r>
      <rPr>
        <b/>
        <vertAlign val="subscript"/>
        <sz val="9"/>
        <rFont val="Arial"/>
        <family val="2"/>
      </rPr>
      <t>n</t>
    </r>
    <r>
      <rPr>
        <sz val="9"/>
        <rFont val="Arial"/>
        <family val="2"/>
      </rPr>
      <t xml:space="preserve"> from WPI</t>
    </r>
  </si>
  <si>
    <r>
      <rPr>
        <b/>
        <sz val="9"/>
        <rFont val="Arial"/>
        <family val="2"/>
      </rPr>
      <t>E</t>
    </r>
    <r>
      <rPr>
        <b/>
        <vertAlign val="subscript"/>
        <sz val="9"/>
        <rFont val="Arial"/>
        <family val="2"/>
      </rPr>
      <t>0</t>
    </r>
    <r>
      <rPr>
        <b/>
        <sz val="9"/>
        <rFont val="Arial"/>
        <family val="2"/>
      </rPr>
      <t xml:space="preserve"> / E</t>
    </r>
    <r>
      <rPr>
        <b/>
        <vertAlign val="subscript"/>
        <sz val="9"/>
        <rFont val="Arial"/>
        <family val="2"/>
      </rPr>
      <t>n</t>
    </r>
    <r>
      <rPr>
        <sz val="9"/>
        <rFont val="Arial"/>
        <family val="2"/>
      </rPr>
      <t xml:space="preserve"> from WPI</t>
    </r>
  </si>
  <si>
    <t>Date at which the price index is fixed (30 days prior to intended date of completion)</t>
  </si>
  <si>
    <t>Intended date of completion during agreement</t>
  </si>
  <si>
    <t>Frozen indices</t>
  </si>
  <si>
    <t>Last Date of Bid Submission / Initial intended date of completion / Date of IPC (BS)</t>
  </si>
  <si>
    <r>
      <rPr>
        <sz val="9"/>
        <rFont val="Arial"/>
        <family val="2"/>
      </rPr>
      <t>Adopted</t>
    </r>
    <r>
      <rPr>
        <b/>
        <sz val="9"/>
        <rFont val="Arial"/>
        <family val="2"/>
      </rPr>
      <t xml:space="preserve"> P</t>
    </r>
    <r>
      <rPr>
        <b/>
        <vertAlign val="subscript"/>
        <sz val="9"/>
        <rFont val="Arial"/>
        <family val="2"/>
      </rPr>
      <t>n</t>
    </r>
  </si>
  <si>
    <t>BS</t>
  </si>
  <si>
    <t>AD</t>
  </si>
  <si>
    <r>
      <t>P</t>
    </r>
    <r>
      <rPr>
        <b/>
        <vertAlign val="subscript"/>
        <sz val="9"/>
        <rFont val="Arial"/>
        <family val="2"/>
      </rPr>
      <t>n</t>
    </r>
  </si>
  <si>
    <t>2020 Nov/Dec</t>
  </si>
  <si>
    <t>2021 Oct/Nov</t>
  </si>
  <si>
    <t>2021 Nov/Dec</t>
  </si>
  <si>
    <t>2021 Dec/Jan</t>
  </si>
  <si>
    <t>2020 Feb/Mar</t>
  </si>
  <si>
    <t xml:space="preserve"> 2020 Apr/May</t>
  </si>
  <si>
    <t xml:space="preserve"> 2020 May/Jun</t>
  </si>
  <si>
    <t xml:space="preserve"> 2020 Jun/Jul</t>
  </si>
  <si>
    <t xml:space="preserve"> 2020 Jul/Aug</t>
  </si>
  <si>
    <t xml:space="preserve"> 2020 Aug/Sep</t>
  </si>
  <si>
    <t xml:space="preserve"> 2020 Sep/Oct</t>
  </si>
  <si>
    <t xml:space="preserve"> 2020 Oct/Nov</t>
  </si>
  <si>
    <t xml:space="preserve"> 2020 Dec/Jan</t>
  </si>
  <si>
    <t xml:space="preserve"> 2021 Jan/Feb</t>
  </si>
  <si>
    <t xml:space="preserve"> 2021 Feb/Mar</t>
  </si>
  <si>
    <t xml:space="preserve"> 2021 Mar/Apr</t>
  </si>
  <si>
    <t xml:space="preserve"> 2021 Apr/May</t>
  </si>
  <si>
    <t xml:space="preserve"> 2021 May/Jun</t>
  </si>
  <si>
    <t xml:space="preserve"> 2021 Jun/Jul</t>
  </si>
  <si>
    <t xml:space="preserve"> 2021 Jul/Aug</t>
  </si>
  <si>
    <t xml:space="preserve"> 2021 Aug/Sep</t>
  </si>
  <si>
    <t xml:space="preserve"> 2021 Sep/Oct</t>
  </si>
  <si>
    <t>2022 Jan/Feb</t>
  </si>
  <si>
    <t>2022  Feb/Mar</t>
  </si>
  <si>
    <t>2022 Mar/Apr</t>
  </si>
  <si>
    <t>2022 Apr/May</t>
  </si>
  <si>
    <t>2022 May/Jun</t>
  </si>
  <si>
    <t>2022 Jun/Jul</t>
  </si>
  <si>
    <t>2019 Aug/Sep</t>
  </si>
  <si>
    <t>2017 Jul/Aug</t>
  </si>
  <si>
    <t>2017 Aug/Sep</t>
  </si>
  <si>
    <t>2017 Sep/Oct</t>
  </si>
  <si>
    <t>2017 Oct/Nov</t>
  </si>
  <si>
    <t>2017 Nov/Dec</t>
  </si>
  <si>
    <t>2017 Dec/Jan</t>
  </si>
  <si>
    <t>2018 Jan/Feb</t>
  </si>
  <si>
    <t>2018 Feb/Mar</t>
  </si>
  <si>
    <t>2018 Mar/Apr</t>
  </si>
  <si>
    <t>2018 Apr/May</t>
  </si>
  <si>
    <t>2018 May/Jun</t>
  </si>
  <si>
    <t>2018 Jun/Jul</t>
  </si>
  <si>
    <t>2018 Jul/Aug</t>
  </si>
  <si>
    <t>2018 Aug/Sep</t>
  </si>
  <si>
    <t>2018 Sep/Oct</t>
  </si>
  <si>
    <t>2018 Oct/Nov</t>
  </si>
  <si>
    <t>2018 Nov/Dec</t>
  </si>
  <si>
    <t>2018 Dec/Jan</t>
  </si>
  <si>
    <t>2019 Jan/Feb</t>
  </si>
  <si>
    <t>2019 Feb/Mar</t>
  </si>
  <si>
    <t>2019 Mar/Apr</t>
  </si>
  <si>
    <t>2019 Apr/May</t>
  </si>
  <si>
    <t>2019 May/Jun</t>
  </si>
  <si>
    <t>2019 Jun/Jul</t>
  </si>
  <si>
    <t>2019 Jul/Aug</t>
  </si>
  <si>
    <t>2019 Sep/Oct</t>
  </si>
  <si>
    <t>2019 Oct/Nov</t>
  </si>
  <si>
    <t>2019 Nov/Dec</t>
  </si>
  <si>
    <t>2019 Dec/Jan</t>
  </si>
  <si>
    <t>2020 Jan/Feb</t>
  </si>
  <si>
    <t>2020 Mar/Apr</t>
  </si>
  <si>
    <t>Construction Labourer (Base Year : 2004/05 = 100)</t>
  </si>
  <si>
    <t>2024 Jul/Aug</t>
  </si>
  <si>
    <t>2024 Aug/Sep</t>
  </si>
  <si>
    <t>2024 Sep/Oct</t>
  </si>
  <si>
    <t>2024 Oct/Nov</t>
  </si>
  <si>
    <t>2024 Nov/Dec</t>
  </si>
  <si>
    <t>2024 Dec/Jan</t>
  </si>
  <si>
    <t>2025 Jan/Feb</t>
  </si>
  <si>
    <t xml:space="preserve">Machinery and Equipment (Base Year : 2017/18 = 100) </t>
  </si>
  <si>
    <t>Transport, Equipments and Parts (Base Year : 2017/18 = 100)</t>
  </si>
  <si>
    <t>Construction Material (Base Year : 2017/18 = 100)</t>
  </si>
  <si>
    <t>Provisional</t>
  </si>
  <si>
    <t>Construction Labourer (Base Year : 2023/24 = 100)</t>
  </si>
  <si>
    <t>Example Conversion:</t>
  </si>
  <si>
    <t>Note:</t>
  </si>
  <si>
    <t>1. Always enter BS date in the format '2081-10-18.</t>
  </si>
  <si>
    <t>Prepared By: Arjun Sharma, Engineer, Infrastructure Development Office, Parbat</t>
  </si>
  <si>
    <t>Feel free to share to your friends.</t>
  </si>
  <si>
    <t>5. Add additional rows, if necessary.</t>
  </si>
  <si>
    <t>Not published</t>
  </si>
  <si>
    <t>Calculation of Index for Construction Labourer (As the Base Year was changed from 2004/05 to 2023/24)</t>
  </si>
  <si>
    <t>2025 Feb/Mar</t>
  </si>
  <si>
    <t>2025 Mar/Apr</t>
  </si>
  <si>
    <t>2025 Apr/May</t>
  </si>
  <si>
    <t>2025 May/Jun</t>
  </si>
  <si>
    <t>2025 Jun/Jul</t>
  </si>
  <si>
    <t>2025 Jul/Aug</t>
  </si>
  <si>
    <t>2025 Aug/Sep</t>
  </si>
  <si>
    <t>2025 Sep/Oct</t>
  </si>
  <si>
    <t>2025 Oct/Nov</t>
  </si>
  <si>
    <t>2025 Nov/Dec</t>
  </si>
  <si>
    <t>2025 Dec/Jan</t>
  </si>
  <si>
    <t>2026 Jan/Feb</t>
  </si>
  <si>
    <t>i. Open this fill as well as the bill you are working on.</t>
  </si>
  <si>
    <t>ii. Insert a new extra sheet in the bill you are working on.</t>
  </si>
  <si>
    <t>iii. Select all the sheets except the new extra sheet that you have inserted just now.</t>
  </si>
  <si>
    <t>iv. Right click on the selected sheet tabs and click on "Move or copy".</t>
  </si>
  <si>
    <t>v. In the "To Book", select the name of this file. (This file must be open.)</t>
  </si>
  <si>
    <t>vi. Click on OK.</t>
  </si>
  <si>
    <t>vii. Now you have the bill and price adjustment sheets on the same file.</t>
  </si>
  <si>
    <t>This is macro enabled worksheet. So, sometimes it can be tricky to open.</t>
  </si>
  <si>
    <t>It won't work if you save this file as .xls or .xlsx.</t>
  </si>
  <si>
    <t>If you want these sheets and your bills to be in the same file, open this file as well as the bill you are working on.</t>
  </si>
  <si>
    <t>This file can be downloaded from</t>
  </si>
  <si>
    <t>http://idoparwat.gandaki.gov.np</t>
  </si>
  <si>
    <t>Since the latest indices are not published, last published values are used.</t>
  </si>
  <si>
    <t>2. The conversion to AD might not be correct.</t>
  </si>
  <si>
    <t>Reach me at my office's email address if you have some suggestions.</t>
  </si>
  <si>
    <t>Look for the email address in my office's website.</t>
  </si>
  <si>
    <t>30 days prior to intended date of completion not reached</t>
  </si>
  <si>
    <t>Not Applicable</t>
  </si>
  <si>
    <r>
      <t>Price Adjustment Factor (P</t>
    </r>
    <r>
      <rPr>
        <vertAlign val="subscript"/>
        <sz val="9"/>
        <rFont val="Arial"/>
        <family val="2"/>
      </rPr>
      <t>n</t>
    </r>
    <r>
      <rPr>
        <sz val="9"/>
        <rFont val="Arial"/>
        <family val="2"/>
      </rPr>
      <t>) = A + b x L</t>
    </r>
    <r>
      <rPr>
        <vertAlign val="subscript"/>
        <sz val="9"/>
        <rFont val="Arial"/>
        <family val="2"/>
      </rPr>
      <t xml:space="preserve">n </t>
    </r>
    <r>
      <rPr>
        <sz val="9"/>
        <rFont val="Arial"/>
        <family val="2"/>
      </rPr>
      <t>/L</t>
    </r>
    <r>
      <rPr>
        <vertAlign val="subscript"/>
        <sz val="9"/>
        <rFont val="Arial"/>
        <family val="2"/>
      </rPr>
      <t>0</t>
    </r>
    <r>
      <rPr>
        <sz val="9"/>
        <rFont val="Arial"/>
        <family val="2"/>
      </rPr>
      <t xml:space="preserve"> + c x M</t>
    </r>
    <r>
      <rPr>
        <vertAlign val="subscript"/>
        <sz val="9"/>
        <rFont val="Arial"/>
        <family val="2"/>
      </rPr>
      <t>n</t>
    </r>
    <r>
      <rPr>
        <sz val="9"/>
        <rFont val="Arial"/>
        <family val="2"/>
      </rPr>
      <t>/M</t>
    </r>
    <r>
      <rPr>
        <vertAlign val="subscript"/>
        <sz val="9"/>
        <rFont val="Arial"/>
        <family val="2"/>
      </rPr>
      <t>0</t>
    </r>
    <r>
      <rPr>
        <sz val="9"/>
        <rFont val="Arial"/>
        <family val="2"/>
      </rPr>
      <t xml:space="preserve"> + d x E</t>
    </r>
    <r>
      <rPr>
        <vertAlign val="subscript"/>
        <sz val="9"/>
        <rFont val="Arial"/>
        <family val="2"/>
      </rPr>
      <t>n</t>
    </r>
    <r>
      <rPr>
        <sz val="9"/>
        <rFont val="Arial"/>
        <family val="2"/>
      </rPr>
      <t>/E</t>
    </r>
    <r>
      <rPr>
        <vertAlign val="subscript"/>
        <sz val="9"/>
        <rFont val="Arial"/>
        <family val="2"/>
      </rPr>
      <t xml:space="preserve">0, </t>
    </r>
    <r>
      <rPr>
        <sz val="9"/>
        <rFont val="Arial"/>
        <family val="2"/>
      </rPr>
      <t>where</t>
    </r>
  </si>
  <si>
    <t>Share this file with your friends. They might find it helpful.</t>
  </si>
  <si>
    <t>https://www.youtube.com/watch?v=hAuATJkx29Q</t>
  </si>
  <si>
    <t>To use this file, you must first right click on excel file and go to properties and put a tick mark before the "Unblock" option. See video here:</t>
  </si>
  <si>
    <t>You might encounter other problems too. For solution, search in YouTube.</t>
  </si>
  <si>
    <t>3. Enter data in the cells filled with light blue colour.</t>
  </si>
  <si>
    <t>Search for the file under Downloads &gt; Formats &gt; Sample Bill.</t>
  </si>
  <si>
    <t>INTERIM PAYMENT CERTIFICATE #1</t>
  </si>
  <si>
    <t>Contract No.: IDO/PAR/NCB/W/20/081-82</t>
  </si>
  <si>
    <t>Construction / Upgrading of …...... Road</t>
  </si>
  <si>
    <t>Submitted By:</t>
  </si>
  <si>
    <t>Submitted to:</t>
  </si>
  <si>
    <t>…. Construction (P.) Ltd.</t>
  </si>
  <si>
    <t>गण्डकी प्रदेश सरकार</t>
  </si>
  <si>
    <t>भौतिक पूर्वाधार विकास तथा यातायात व्यवस्था मन्त्रालय</t>
  </si>
  <si>
    <t>पूर्वाधार विकास निर्देशनालय</t>
  </si>
  <si>
    <t>पूर्वाधार विकास कार्यालय</t>
  </si>
  <si>
    <t>कार्यालय कोड नं.: ३३७०१४२०१४</t>
  </si>
  <si>
    <t>भुक्तानी कारोबारको सिफारिस पत्र</t>
  </si>
  <si>
    <t>श्री आर्थिक प्रशासन शाखा,</t>
  </si>
  <si>
    <t>देहायको कारोबारको भुक्तानी तथा लेखाङ्कनका लागी सिफारिस गरिएको छ ।</t>
  </si>
  <si>
    <t>क्र. सं.</t>
  </si>
  <si>
    <t>कारोवारको विवरण</t>
  </si>
  <si>
    <t>पुष्ट्यार्इँ गर्ने कागजातको विवरण</t>
  </si>
  <si>
    <t>कारोबार रकम</t>
  </si>
  <si>
    <t>निर्णय गर्ने पदाधिकारीको नाम</t>
  </si>
  <si>
    <t>निर्णय मिति</t>
  </si>
  <si>
    <t>____ सडकको पहिलो रनिङ बिल भुक्तानी</t>
  </si>
  <si>
    <t>नापी सम्बन्धी पानाहरू, ठेक्का सम्बन्धी बिल, प्रयोगशाला परिक्षण प्रतिवेदन</t>
  </si>
  <si>
    <t xml:space="preserve"> </t>
  </si>
  <si>
    <t>जम्मा</t>
  </si>
  <si>
    <t>सिफारिस गर्ने:</t>
  </si>
  <si>
    <t>…..................</t>
  </si>
  <si>
    <t>अधिकृत (छैटौँ)</t>
  </si>
  <si>
    <t>सडक इन्जिनियर</t>
  </si>
  <si>
    <t>इन्जिनियर</t>
  </si>
  <si>
    <t>सम्बद्ध शाखा / महाशाखा: प्राविधिक शाखा</t>
  </si>
  <si>
    <t>आर्थिक प्रशासन शाखा</t>
  </si>
  <si>
    <t>सिफारिस पत्रमाथिको कारवाहीको विवरण</t>
  </si>
  <si>
    <t>अधिकृत (छैटौँ) - लेखा</t>
  </si>
  <si>
    <r>
      <rPr>
        <b/>
        <sz val="9"/>
        <color theme="1"/>
        <rFont val="Kalimati"/>
        <charset val="1"/>
      </rPr>
      <t>उद्देश्यः</t>
    </r>
    <r>
      <rPr>
        <sz val="9"/>
        <color theme="1"/>
        <rFont val="Kalimati"/>
        <charset val="1"/>
      </rPr>
      <t xml:space="preserve"> आर्थिक प्रशासन शाखामा अन्य महाशाखा / शाखाहरुबाट आवश्यक कागजात सहित भुक्तानी तथा पेस्की फर्छ्यौट गर्न सिफारिस गर्नु यो फारामको उद्देश्य हो।</t>
    </r>
  </si>
  <si>
    <t>फाराम भर्ने तरिकाः</t>
  </si>
  <si>
    <t>महल १ मा क्रम संख्या लेखिन्छ । क्रम संख्या १ देखि शुरू भर्इ सिलसिलेवारमा लेख्नुपर्छ ।</t>
  </si>
  <si>
    <t>महल २ मा कारोबारको विवरणमा सञ्चालन भएका कार्यक्रम/क्रियकलापको संक्षिप्त विवरण लेख्नु पर्दछ ।</t>
  </si>
  <si>
    <t>महल ३ मा पुष्ट्याइ गर्ने कागजातको विवरण जस्तैः स्वीकृत टिप्पणी फाइल, विलविजक, निवेदन लगायतका कागजातका विवरण लेख्नु पर्दछ   ।</t>
  </si>
  <si>
    <t>महल ४ मा भुक्तानी गर्न सिफारिस गरिएको कुल रकम लेख्नुपर्छ ।</t>
  </si>
  <si>
    <t xml:space="preserve">महल ५ र ६ मा कार्यक्रम गर्न निर्णय गर्ने पदाधिकारीको नाम र निर्णय मिति लेख्नु पर्दछ । </t>
  </si>
  <si>
    <t>एक भन्दा धेरै कारोबार भएमा क्रमिक रूपमा लेख्दै जानुपर्छ ।</t>
  </si>
  <si>
    <t>जम्मा हरफभन्दा तल रहेको भाषामा बजेट शीर्षक नं., खर्च शीर्षक नं., कार्यक्रम/क्रियकलाप र कम्पोनेन्टको नाम र रकम उल्लेख गर्नुपर्दछ ।</t>
  </si>
  <si>
    <t>ठेक्का सम्बन्धी बिल - IPC #1</t>
  </si>
  <si>
    <t>बिलको क्रम सङ्ख्याः १</t>
  </si>
  <si>
    <t xml:space="preserve">सम्झौता नं.: </t>
  </si>
  <si>
    <t xml:space="preserve">योजना / निर्माण कार्यको नामः </t>
  </si>
  <si>
    <t xml:space="preserve">निर्माण व्यवसायीको नामः </t>
  </si>
  <si>
    <t xml:space="preserve">योजना / निर्माण कार्य कार्यान्वयन हुने स्थानः </t>
  </si>
  <si>
    <t>नापी किताब नं.:</t>
  </si>
  <si>
    <t>म्याद थप: x</t>
  </si>
  <si>
    <t>भेरिएसन: x</t>
  </si>
  <si>
    <t>BoQ को आइटम नं.</t>
  </si>
  <si>
    <t xml:space="preserve">कामको विवरण मुख्य र सहायक  क्रियाकलाप </t>
  </si>
  <si>
    <t>इकार्इ</t>
  </si>
  <si>
    <t xml:space="preserve">सम्झौता बमोजिमको (भेरिएसन सहित) </t>
  </si>
  <si>
    <t xml:space="preserve">हालसम्म अद्यावधिक काम भएको </t>
  </si>
  <si>
    <t>अघिल्लो बिलमा चढेको</t>
  </si>
  <si>
    <t>हाल भएको काम</t>
  </si>
  <si>
    <t>बाँकी परिमाण</t>
  </si>
  <si>
    <t>कैफियत</t>
  </si>
  <si>
    <t>परिमाण</t>
  </si>
  <si>
    <t xml:space="preserve"> दर</t>
  </si>
  <si>
    <t>जम्मा रकम</t>
  </si>
  <si>
    <t>1</t>
  </si>
  <si>
    <t>2</t>
  </si>
  <si>
    <t>3</t>
  </si>
  <si>
    <t>4</t>
  </si>
  <si>
    <t>5</t>
  </si>
  <si>
    <t>6</t>
  </si>
  <si>
    <t>7</t>
  </si>
  <si>
    <t>८ = ५ x ७</t>
  </si>
  <si>
    <t>9</t>
  </si>
  <si>
    <t>10</t>
  </si>
  <si>
    <t>११‍=७-९</t>
  </si>
  <si>
    <t>१२ = ८ - १०</t>
  </si>
  <si>
    <t>१३=४-७</t>
  </si>
  <si>
    <t>14</t>
  </si>
  <si>
    <t>मूल्य समायोजन</t>
  </si>
  <si>
    <t>मूल्य समायोजन सहित जम्मा</t>
  </si>
  <si>
    <t>१३% मूल्य अभिवृद्धि कर</t>
  </si>
  <si>
    <t>PS</t>
  </si>
  <si>
    <t>Added on total above</t>
  </si>
  <si>
    <t>कुल जम्मा</t>
  </si>
  <si>
    <t xml:space="preserve">यो बिलबमोजिम काम भएको जम्मा रू.: </t>
  </si>
  <si>
    <r>
      <t xml:space="preserve">हाल काम भएको </t>
    </r>
    <r>
      <rPr>
        <sz val="12"/>
        <color rgb="FFFF0000"/>
        <rFont val="Utsaah"/>
        <family val="2"/>
      </rPr>
      <t>बाँकी</t>
    </r>
    <r>
      <rPr>
        <sz val="12"/>
        <color theme="1"/>
        <rFont val="Utsaah"/>
        <family val="2"/>
      </rPr>
      <t xml:space="preserve"> दिनुपर्ने रू.:</t>
    </r>
  </si>
  <si>
    <t xml:space="preserve">यस बिल बमोजिम गरिएको भुक्तानी </t>
  </si>
  <si>
    <t>अघिल्लो बिलसम्म भुक्तानी भएको रू.:</t>
  </si>
  <si>
    <t>कट्टा गर्नु पर्ने:</t>
  </si>
  <si>
    <t>भौचर नं.:</t>
  </si>
  <si>
    <t>अघिल्लो भुक्तानी बिलको क्रम सङ्ख्या.:</t>
  </si>
  <si>
    <t>x</t>
  </si>
  <si>
    <t>क. मोबिलाइजेसन पेस्की रू.: -----------------------------------------</t>
  </si>
  <si>
    <t>भुक्तानी मिति:</t>
  </si>
  <si>
    <t>अघिल्लो भुक्तानी बिलको भौ.नं.</t>
  </si>
  <si>
    <t>ख. १.५% अग्रीम आय कर रकम रू.: ---------------------------------</t>
  </si>
  <si>
    <t>भुक्तानी रकम रू.</t>
  </si>
  <si>
    <t>ग. ५% धरौटी रकम रू.: ----------------------------------------------</t>
  </si>
  <si>
    <t>घ. अन्य कट्टी गर्ने पर्ने रकम (पूर्वनिर्धारित क्षतिपूर्ति) रू.: --------------</t>
  </si>
  <si>
    <t>कामको प्रगति</t>
  </si>
  <si>
    <t>ङ. मुल्य अभिवृद्धि कर रकम रू.: --------------------------------------</t>
  </si>
  <si>
    <r>
      <t>खुद दिनु पर्ने रकम रू.:</t>
    </r>
    <r>
      <rPr>
        <sz val="12"/>
        <color theme="1"/>
        <rFont val="Utsaah"/>
        <family val="2"/>
      </rPr>
      <t xml:space="preserve"> ------------------------------------------------</t>
    </r>
  </si>
  <si>
    <t xml:space="preserve">अक्षरेपिः </t>
  </si>
  <si>
    <t>निर्माण व्यवसायी:</t>
  </si>
  <si>
    <t>तयार गर्नेः</t>
  </si>
  <si>
    <t>जाँच्ने:</t>
  </si>
  <si>
    <t>सिफारिस गर्नेः</t>
  </si>
  <si>
    <t>स्वीकृत गर्ने:</t>
  </si>
  <si>
    <t>…...........</t>
  </si>
  <si>
    <t>पदः आधिकारिक प्रतिनिधि</t>
  </si>
  <si>
    <t>नि. कार्यालय प्रमुख</t>
  </si>
  <si>
    <t xml:space="preserve">यो बिलबमोजिम जम्मा रू .....................अक्षरमा ....................................................................................को चेक नं: ........................बुझिलिए । </t>
  </si>
  <si>
    <t>उद्देश्य</t>
  </si>
  <si>
    <t>निर्माण व्यवसायीले गरेका काममा र सो बापत निर्माण व्यवसायीलार्इ भएको हिसाब समेत गरी अभिलेख राख्न यो फाराम तर्जुमा गरिएको हो । सार्वजनिक निर्माण कार्य सम्पन्न भइसकेपछि प्रत्येक निर्माण व्यवसायीबाट यही ढाँचामा ठेक्का सम्बन्धि बिल तयार गराउनु पर्दछ ।</t>
  </si>
  <si>
    <t>यस ठेक्कासम्बन्धी बिलमा एउटा निर्माण व्यवसायीको एउटा ठेक्काको अभिलेख राख्नका लागि प्रयोग गर्नुपर्छ ।</t>
  </si>
  <si>
    <t>ठेक्का बिलको क्रम सङ्ख्या १ बाट सुरु गरी सिलसिलेबार क्रम सङ्ख्या राख्नुपर्छ ।</t>
  </si>
  <si>
    <t>ठेक्कासम्बन्धी विभिन्न मितिहरू जस्तै कार्य आदेश पाएको मिति, काम सम्पन्न गर्नुपर्ने मिति, म्याद थप वा भेरिएसन भएको मिति तथा काम स्वीकार भएको मिति लगायतका विवरण तोकिएको स्थानमा लेख्नुपर्छ ।</t>
  </si>
  <si>
    <t>महल २ मा कामको विवरण क्रमशः मुख्य क्रियाकलाप र सहायक क्रियाकलाप लेख्नुपर्छ ।</t>
  </si>
  <si>
    <t>महल ३ मा ठेक्काको कामको एकाइ लेख्नुपर्छ ।</t>
  </si>
  <si>
    <t>महल ७ मा हालसम्म अद्यावधिक भएको कामको परिमाण उल्लेख गर्नुपर्छ ।</t>
  </si>
  <si>
    <t>महल ९ र १० मा अघिल्लो बिलमा चढेको क्रमशः कामको परिमाण र जम्मा रकम लेख्नुपर्छ ।</t>
  </si>
  <si>
    <t>महल ११ मा यस अवधि (हाल) सम्म कायम वा काम भएको परिमाण उल्लेख गर्नुपर्छ । यसका लागि महल ७ को हाल सम्मको कामको परिमाणबाट अघिल्लो बिलहरूमा चढिसकेको परिमाण (महल ९) घटाउँदा बाँकी हुन आउने खुद परिमाण लेख्नुपर्छ ।</t>
  </si>
  <si>
    <t>महल १२ मा यस अवधि (हाल) को परिमाणको जम्मा रकम कति हो सो लेख्नुपर्छ । यसका लागि महल ६ को हालसम्मको सञ्चयी (cumulative) जम्मा रकमबाट अघिल्लो बिलहरूमा चढेको जम्मा रकम (महल १०)को रकम घटाउँदा बाँकी रहने खुद जम्मा रकम लेख्नुपर्छ ।</t>
  </si>
  <si>
    <t>महल १३ मा कार्य गर्न बाँकि परिमाण कति हो सो लेख्नु पर्दछ । यसका लागि सम्झौता बमोजिमको परिमाण (महल ४) बाट महल ७ को हाल सम्मको कामको परिमाणबाट घटाउँदा बाँकी हुन आउने खुद परिमाण लेख्नुपर्छ ।</t>
  </si>
  <si>
    <t>महल १४ मा कुनै कैफियत भएमा सो खुलाउनुपर्छ ।</t>
  </si>
  <si>
    <t>यस ठेक्कासम्बन्धी बिल तयार गर्ने व्यक्तिले यो बिल बमोजिम काम भएको जम्मा रकम, अघिल्लो बिलसम्म भुक्तानी भएको रकम, अघिल्लो भुक्तानी बिलको क्रम सङ्ख्या र अघिल्लो भुक्तानी बिलको भौचर नं. लेख्नुपर्छ ।</t>
  </si>
  <si>
    <t>लेखा शाखामा उक्त निर्माण व्यवसायीको नाममा सोही ठेक्काको सम्बन्धमा विभिन्न तिर्न तथा असुल हुन बाँकी रकमहरू हुन्छन् । यसको नियन्त्रणका लागि हाल काम भएको बाँकी दिनुपर्ने रकम लेखेर आवश्यक विभिन्न शीर्षकमा रकम कट्टा गर्नुपर्ने भए सो रकमहरू कट्टा गर्नुपर्छ । रकम कट्टा हुने शीर्षकहरू पेस्की रकम, मालसामानको मोल, मेसिनरी औजारको बहाल रकम, अग्रीम आय कर रकम, धरौटी रकम, मुल्य अभिबृद्धि र अन्य कट्टी हुने रकम पर्दछन् ।</t>
  </si>
  <si>
    <t>हाल काम भएको बाँकी दिनुपर्ने रकमबाट कट्टा हुने रकम घटाउँदा बाँकी हुने खुद रकमलाई "खुद दिनुपर्ने रकम रू" मा राख्नुपर्छ ।</t>
  </si>
  <si>
    <t>भुक्तानी नियन्त्रण तथा पर्याप्त स्रेस्ता (अभिलेख)का लागि यस बिलबमोजिम गरिएको भुक्तानी विवरण जस्तैः भुक्तानीको भौचर नं., भुक्तानी मिति र भुक्तानी रकम उल्लेख गर्नुपर्छ ।</t>
  </si>
  <si>
    <t>सबै विवरण प्रविष्टि गरिसकेपछि तयार गर्ने, जाँच गर्ने र स्वीकृत गर्नेको नाम, पद र मिति लेखेर हस्ताक्षर गर्नुपर्छ ।</t>
  </si>
  <si>
    <t>MEASUREMENT SHEET -  SUMMARY OF QUANTITIES - IPC#1</t>
  </si>
  <si>
    <t xml:space="preserve">Project : </t>
  </si>
  <si>
    <t xml:space="preserve">Location : </t>
  </si>
  <si>
    <t>Particulars</t>
  </si>
  <si>
    <t>Unit</t>
  </si>
  <si>
    <t>Drain</t>
  </si>
  <si>
    <t xml:space="preserve">Masonry Wall </t>
  </si>
  <si>
    <t>Roadway</t>
  </si>
  <si>
    <t>RCC Slab</t>
  </si>
  <si>
    <t>Others</t>
  </si>
  <si>
    <t>no.</t>
  </si>
  <si>
    <t>cu.m.</t>
  </si>
  <si>
    <t>MEASUREMENT SHEET - PLUM  DRAIN - IPC#1</t>
  </si>
  <si>
    <t>Chainage</t>
  </si>
  <si>
    <t>Type of Drain</t>
  </si>
  <si>
    <t>No.</t>
  </si>
  <si>
    <t>Length</t>
  </si>
  <si>
    <t>Width of Soling</t>
  </si>
  <si>
    <t>Avg. Width</t>
  </si>
  <si>
    <r>
      <t xml:space="preserve">Width of PCC </t>
    </r>
    <r>
      <rPr>
        <sz val="10"/>
        <rFont val="Arial"/>
        <family val="2"/>
      </rPr>
      <t>at middle only</t>
    </r>
  </si>
  <si>
    <t>Avg. Width of PCC</t>
  </si>
  <si>
    <t>Foundation Excavation</t>
  </si>
  <si>
    <t>Soling</t>
  </si>
  <si>
    <t>PCC M15</t>
  </si>
  <si>
    <t>Plum Concrete</t>
  </si>
  <si>
    <t>Ht.</t>
  </si>
  <si>
    <t>Qty.</t>
  </si>
  <si>
    <t>Hill Side Wall</t>
  </si>
  <si>
    <t>Road Side Wall</t>
  </si>
  <si>
    <t>Width</t>
  </si>
  <si>
    <t>Avg. Ht.</t>
  </si>
  <si>
    <t>m</t>
  </si>
  <si>
    <r>
      <t>m</t>
    </r>
    <r>
      <rPr>
        <vertAlign val="superscript"/>
        <sz val="10"/>
        <rFont val="Arial"/>
        <family val="2"/>
      </rPr>
      <t>3</t>
    </r>
  </si>
  <si>
    <t>Both Walls</t>
  </si>
  <si>
    <t>Single Wall</t>
  </si>
  <si>
    <t>Deduct: Plum at Cross Drain (0.4 x 0.64 x 0.24)</t>
  </si>
  <si>
    <t>Add: Plum at end of right side drain (0.47 x 0.33 x 0.6)</t>
  </si>
  <si>
    <t>PCC M20</t>
  </si>
  <si>
    <r>
      <t>m</t>
    </r>
    <r>
      <rPr>
        <vertAlign val="superscript"/>
        <sz val="9"/>
        <rFont val="Arial"/>
        <family val="2"/>
      </rPr>
      <t>3</t>
    </r>
  </si>
  <si>
    <t>MEASUREMENT SHEET -  STONE MASONRY WALL - IPC#1</t>
  </si>
  <si>
    <t>Description of works</t>
  </si>
  <si>
    <t>Side</t>
  </si>
  <si>
    <t>Bill No.</t>
  </si>
  <si>
    <t xml:space="preserve">Length </t>
  </si>
  <si>
    <t xml:space="preserve">Top Width </t>
  </si>
  <si>
    <t xml:space="preserve">Base Width </t>
  </si>
  <si>
    <t>Height</t>
  </si>
  <si>
    <t>Earthwork</t>
  </si>
  <si>
    <t>PCC</t>
  </si>
  <si>
    <t>Masonry</t>
  </si>
  <si>
    <t>Avg.</t>
  </si>
  <si>
    <t>Coeff.</t>
  </si>
  <si>
    <t>Thick-ness</t>
  </si>
  <si>
    <t>Breast wall - 1st section</t>
  </si>
  <si>
    <t>LHS</t>
  </si>
  <si>
    <t>B = 0.5H</t>
  </si>
  <si>
    <t>Breast wall - 2nd section</t>
  </si>
  <si>
    <t>Retaining wall - 1st section</t>
  </si>
  <si>
    <t>RHS</t>
  </si>
  <si>
    <t>Retaining wall - 2nd section</t>
  </si>
  <si>
    <t>Retaining wall - 3rd section</t>
  </si>
  <si>
    <t>B = 0.5H, Triangular Wall</t>
  </si>
  <si>
    <t>Grand Total</t>
  </si>
  <si>
    <t>कार्य स्वीकार प्रतिवेदन</t>
  </si>
  <si>
    <t xml:space="preserve">कामको विवरण:  </t>
  </si>
  <si>
    <t>फर्मको नाम: ..... कन्स्ट्रक्सन प्रा.लि.</t>
  </si>
  <si>
    <t>लागत अनुमानको कुल रकमः ----------------------------------------------------------------------</t>
  </si>
  <si>
    <t>खर्च भएको कुल रकमः ------------------------------------------------------------------------------</t>
  </si>
  <si>
    <t>सुरु लागत अनुमान भन्दा घटी बढीको प्रतिशतः ----------------------------------------------------</t>
  </si>
  <si>
    <t>भेरिएसनपछिको कुल लागत अनुमान भन्दा घटी बढीको प्रतिशतः ----------------------------------</t>
  </si>
  <si>
    <t>क्र.सं.</t>
  </si>
  <si>
    <t>कामको विवरण</t>
  </si>
  <si>
    <t>सुरु लागत अनुमान</t>
  </si>
  <si>
    <t>भेरिएसनपछिको कुल लागत अनुमान</t>
  </si>
  <si>
    <t>खुद भएको कामको</t>
  </si>
  <si>
    <t>फरक (सुरु लागत अनुमान र खुद भएको काम विच)</t>
  </si>
  <si>
    <t xml:space="preserve">परिमाण </t>
  </si>
  <si>
    <t xml:space="preserve">दर </t>
  </si>
  <si>
    <t>8</t>
  </si>
  <si>
    <t>11</t>
  </si>
  <si>
    <t>12</t>
  </si>
  <si>
    <t>13</t>
  </si>
  <si>
    <t>15</t>
  </si>
  <si>
    <t>16</t>
  </si>
  <si>
    <t xml:space="preserve">उपर्युक्त बमोजिम भएको कार्य सुरु सम्झौताको स्वीकृत डिजाइन र स्पेसिफिकेसन बमोजिम भएको छ। भेरिएसन आदेश र सर्तहरू बमोजिम भएको हुँदा उक्त कार्य सम्पन्न भएको स्वीकार गरिएको छ। </t>
  </si>
  <si>
    <t xml:space="preserve">स्वीकृत लागत अनुमान, डिजाइन र स्पेसिफिकेसनअनुसार काम भएको छ भनी तयार गर्ने, जाँच गर्ने र  सिफारिस गर्ने </t>
  </si>
  <si>
    <t>कार्य स्वीकार गर्दा भएको कामको अवस्थाको यथार्थ विवरण तयार गर्नु र निर्माण कामको सम्पादन भएपछि सुरु इस्टिमेटको परिमाणमा खुद भएको काम घटी बढी के कति भएको छ  र स्वीकृत इस्टिमेट तथा डिजाइनबमोजिम काम भएको  छ कि छैन भनी प्रमाणित गर्नका लागि यो फारामको तर्जुमा भएको हो ।</t>
  </si>
  <si>
    <t>कार्य स्वीकार गर्दा अनुमानित काम तथा खुद भएको कामको चेक जाँचको लागि यस फाराम (प्रतिवेदन) प्रयोग गर्नुपर्छ ।</t>
  </si>
  <si>
    <t>यसमा सुरुमा योजनाको नाम, कामको नाम, लागत अनुमानको कुल रकम, खर्च भएको कुल रकम र लागत अनुमानभन्दा घटी वा बढीको प्रतिशत खुलाउनुपर्छ ।</t>
  </si>
  <si>
    <t>यस प्रतिवेदन तयार गर्दा यस प्रतिवेदनको मिति, कार्य सुरु भएको मिति, सम्झौता अनुसार काम सम्पन्न गर्नुपर्ने मिति, वास्तविक कार्य स्वीकार भएको मिति, त्रुटी सच्याउनु अविध समाप्त हुने मिति लगायतका विवरण लेख्नुपर्छ ।</t>
  </si>
  <si>
    <t>महल १ मा सिलसिलेबार क्रम सङ्ख्या नं. लेख्नुपर्छ ।</t>
  </si>
  <si>
    <t>महल २ मा काम वा सेवाको क्रियाकलापको BOQ को आइटम नं. लेख्नुपर्दछ ।</t>
  </si>
  <si>
    <t>महल ३ मा कामको विवरण वा नाम लेख्नुपर्छ ।</t>
  </si>
  <si>
    <t>महल ४, ५ र ६ मा लागत अनुमानबमोजिमको क्रमशः परिमाण, दर र जम्मा रकम लेख्नुपर्छ ।</t>
  </si>
  <si>
    <t>महल ७, ८ र ९ मा भोरिएसनबमोजिम कायम लागत अनुमानबमोजिमको क्रमशः परिमाण, दर र जम्मा रकम लेख्नुपर्छ ।  उल्लिखित परिमाण र दर भेरिएसन भएको अवस्थामा सोपछि कायम भएको दर र परिमाण सम्झनुपर्दछ ।</t>
  </si>
  <si>
    <t>महल १०, ११ र १२ मा खुद (वास्तविक) काम भएको विवरण क्रमशः परिमाण, दर र जम्मा रकम लेख्नुपर्छ ।</t>
  </si>
  <si>
    <t>महल १३, १४ र १५ मा शुरु लागत अनुमान (महल ४, ५ र ६) बाट खुद काम भएको (महल १०, ११ र १२) घटाउँदा आउने बाँकी फरक रकम क्रमशः परिमाण, दर र जम्मा रकम लेख्नुपर्छ ।</t>
  </si>
  <si>
    <t>महल १६, १७ र १८ मा भेरिएसनपछिको लागत अनुमान र खुद कार्य विचको फरक रकम क्रमशः परिमाण, दर र जम्मा रकम लेख्नुपर्छ ।</t>
  </si>
  <si>
    <t>महल १९ मा कुनै कैफियत भएमा सो कैफियत लेख्नुपर्छ ।</t>
  </si>
  <si>
    <t>जम्मा हरफमा रकमको कुल जोड जम्मा लेख्नुपर्छ ।</t>
  </si>
  <si>
    <t>अनुमान भन्दा घटी वा बढी भएको फरक रकम र सो को प्रतिशत तथा सो को पुस्ट्याइँ समेत राख्नुपर्छ ।</t>
  </si>
  <si>
    <t>कार्य स्वीकार प्रतिवेदन तयार गर्ने तथा योजनाको काम स्वीकृत लागत अनुमान, डिजाइन र स्पेसिफिकेसनअनुसार काम भएको छ भनी तयार गर्ने र  सिफारिस गर्ने नाम, पद र मिति लेखेर हस्ताक्षर गर्नुपर्छ ।</t>
  </si>
  <si>
    <t>स्वीकृत लागत अनुमान, डिजाइन र स्पेसिफिकेसनअनुसार काम भएको वा नभएको बारे स्पष्ट तोकी स्वीकृत गर्नेको नाम, पद र मिति लेखेर हस्ताक्षर राख्नुपर्छ ।</t>
  </si>
  <si>
    <t>मोबिलाइजेसन पेस्की</t>
  </si>
  <si>
    <t>निर्माण व्यवसायीले कार्यालयबाट लिएको जम्मा पेस्की</t>
  </si>
  <si>
    <t>अघिल्ला बिलहरूबाट फर्स्यौट भएको पेस्की</t>
  </si>
  <si>
    <t>ङ. निर्माण व्यवसाय कोष रकम रू.: -------------------------------------</t>
  </si>
  <si>
    <t>फर्स्यौट गर्न बाँकी पेस्की</t>
  </si>
  <si>
    <t>यो बिलबाट कट्टा हुने पेस्की</t>
  </si>
  <si>
    <t>यो बिल भुक्तानी पश्चात बाँकी रहने पेस्की</t>
  </si>
  <si>
    <t>नापी लिइएको मिति: २०८१/…../…..</t>
  </si>
  <si>
    <t>कार्य स्वीकार भएको मितिः २०८१/…../.....</t>
  </si>
  <si>
    <t>कार्य आदेश मितिः २०८१/…../…..</t>
  </si>
  <si>
    <t>काम सम्पन्न गर्नु पर्ने मितिः २०८२/…../…..</t>
  </si>
  <si>
    <t>सुरुमा योजनाको नाम, योजना कार्यान्वयन हुने स्थान, निर्माण व्यवसायीको नाम, सम्झौता न. लेख्नुपर्छ।</t>
  </si>
  <si>
    <t>बिल तयार गर्न कुन नापि किताब अनुसारको बिल हो सो नापि किताबको न. उल्लेख गर्नुपर्छ ।</t>
  </si>
  <si>
    <t>महल १ मा BoQ को आइटम न. लेख्नुपर्छ ।</t>
  </si>
  <si>
    <t>महल ४, ५ र ६ मा भेरिएसन सहितको ठेक्कामा स्वीकृत भएको परिमाण, प्रति एकाइ दरका आधारमा जम्मा रकम लेख्नुपर्छ ।</t>
  </si>
  <si>
    <t>महल ८ मा ठेक्का सम्झौतामा स्वीकृत दर (महल ५) र हालसम्मको कामको परिमाण (महल ७) को गुणान गरी आउने जम्मा रकम लेख्नुपर्छ ।</t>
  </si>
  <si>
    <t>काम सुरु भएको मितिः २०८१/…../…..</t>
  </si>
  <si>
    <t>प्रतिवेदनको मितिः २०८१/…../…..</t>
  </si>
  <si>
    <t>काम सम्पन्न गर्नु पर्ने मितिः २०८१/...../.....</t>
  </si>
  <si>
    <t>कार्य स्वीकार भएको मितिः २०८१/...../.....</t>
  </si>
  <si>
    <t>त्रुटी सच्याउने अवधि समाप्त हुने मिति: २०८२/...../.....</t>
  </si>
  <si>
    <r>
      <t xml:space="preserve">उपर्युक्त कारोबारको भुक्तानीको लागी ब.उ.शी.नं </t>
    </r>
    <r>
      <rPr>
        <sz val="9"/>
        <color rgb="FFFF0000"/>
        <rFont val="Kalimati"/>
        <charset val="1"/>
      </rPr>
      <t>३३७०१०१२,</t>
    </r>
    <r>
      <rPr>
        <sz val="9"/>
        <color theme="1"/>
        <rFont val="Kalimati"/>
        <charset val="1"/>
      </rPr>
      <t xml:space="preserve"> खर्च शीर्षक नं. </t>
    </r>
    <r>
      <rPr>
        <sz val="9"/>
        <color rgb="FFFF0000"/>
        <rFont val="Kalimati"/>
        <charset val="1"/>
      </rPr>
      <t>३११५१, क्रियाकलाप नम्बर ...................., कम्पोनेन्ट न. ................. को लागि व्यवस्था भएको रु. ...........</t>
    </r>
    <r>
      <rPr>
        <sz val="9"/>
        <color theme="1"/>
        <rFont val="Kalimati"/>
        <charset val="1"/>
      </rPr>
      <t xml:space="preserve"> बाट भुक्तानी गर्न सिफारिस गर्दछौं।</t>
    </r>
  </si>
  <si>
    <t>२०८१/...../...</t>
  </si>
  <si>
    <t>२०८१/...../.....</t>
  </si>
  <si>
    <t>नाम लेख्ने</t>
  </si>
  <si>
    <t>नाम:</t>
  </si>
  <si>
    <t>PRICE ADJUSTMENT - IPC#2</t>
  </si>
  <si>
    <t>Date of agreement</t>
  </si>
  <si>
    <t>2081/02/31</t>
  </si>
  <si>
    <t>2081-09-21</t>
  </si>
  <si>
    <t>2081-11-20</t>
  </si>
  <si>
    <t>Project:</t>
  </si>
  <si>
    <t>Contract No.:</t>
  </si>
  <si>
    <t>Feel free to share with your friends.</t>
  </si>
  <si>
    <t>4. Data should be entered in the "Indices" sheet when they are available.</t>
  </si>
  <si>
    <t>2081 FALGUN</t>
  </si>
  <si>
    <t>…..... - 2, Kaski</t>
  </si>
  <si>
    <t>Pokhara, Kaski</t>
  </si>
  <si>
    <t>Kaksi, Pokhara</t>
  </si>
  <si>
    <t>पोखरा कास्की</t>
  </si>
  <si>
    <t>प्राप्त गर्ने वा बुझिलिने:</t>
  </si>
  <si>
    <t>पोखरा, कास्की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</si>
</sst>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(* #,##0.00_);_(* \(#,##0.00\);_(* &quot;-&quot;??_);_(@_)"/>
    <numFmt numFmtId="164" formatCode="_-* #,##0.00_-;\-* #,##0.00_-;_-* &quot;-&quot;??_-;_-@_-"/>
    <numFmt numFmtId="165" formatCode="yyyy\-mm\-dd;@"/>
    <numFmt numFmtId="166" formatCode="0.000000000000"/>
    <numFmt numFmtId="167" formatCode="0.00000"/>
    <numFmt numFmtId="168" formatCode="#,##0.000000000000"/>
    <numFmt numFmtId="169" formatCode="0.0000000000000"/>
    <numFmt numFmtId="170" formatCode="0.0000000000"/>
    <numFmt numFmtId="171" formatCode="0.00000000000"/>
    <numFmt numFmtId="172" formatCode="0.0"/>
    <numFmt numFmtId="173" formatCode="0.000000000000000"/>
    <numFmt numFmtId="174" formatCode="#,##0.00000"/>
    <numFmt numFmtId="175" formatCode="[$-4000439]0"/>
    <numFmt numFmtId="176" formatCode="[$-4000439]0.0"/>
    <numFmt numFmtId="177" formatCode="#,##0.0000"/>
    <numFmt numFmtId="178" formatCode="0\+000.00"/>
    <numFmt numFmtId="179" formatCode="#,##0.000"/>
    <numFmt numFmtId="180" formatCode="0.000"/>
    <numFmt numFmtId="181" formatCode="[$-4000000]dd/mm/yyyy"/>
  </numFmts>
  <fonts count="9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b/>
      <u/>
      <sz val="12"/>
      <color rgb="FFFF0000"/>
      <name val="Arial"/>
      <family val="2"/>
    </font>
    <font>
      <vertAlign val="subscript"/>
      <sz val="9"/>
      <name val="Arial"/>
      <family val="2"/>
    </font>
    <font>
      <b/>
      <sz val="9"/>
      <name val="Arial"/>
      <family val="2"/>
    </font>
    <font>
      <b/>
      <vertAlign val="subscript"/>
      <sz val="9"/>
      <name val="Arial"/>
      <family val="2"/>
    </font>
    <font>
      <sz val="9"/>
      <name val="Var(--ds-font-family-code)"/>
    </font>
    <font>
      <b/>
      <sz val="10"/>
      <name val="Arial"/>
      <family val="2"/>
    </font>
    <font>
      <sz val="8"/>
      <name val="Aptos Narrow"/>
      <family val="2"/>
      <scheme val="minor"/>
    </font>
    <font>
      <u/>
      <sz val="9"/>
      <color theme="1"/>
      <name val="Arial"/>
      <family val="2"/>
    </font>
    <font>
      <u/>
      <sz val="9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Aptos Narrow"/>
      <family val="2"/>
      <scheme val="minor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sz val="8"/>
      <color rgb="FF00B0F0"/>
      <name val="Arial"/>
      <family val="2"/>
    </font>
    <font>
      <sz val="8"/>
      <color rgb="FF0070C0"/>
      <name val="Arial"/>
      <family val="2"/>
    </font>
    <font>
      <sz val="16"/>
      <name val="Arial"/>
      <family val="2"/>
    </font>
    <font>
      <sz val="11"/>
      <name val="Arial"/>
      <family val="2"/>
    </font>
    <font>
      <sz val="13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16"/>
      <color rgb="FFFF0000"/>
      <name val="Arial"/>
      <family val="2"/>
    </font>
    <font>
      <b/>
      <sz val="18"/>
      <color rgb="FFFF0000"/>
      <name val="Arial"/>
      <family val="2"/>
    </font>
    <font>
      <sz val="15"/>
      <name val="Arial"/>
      <family val="2"/>
    </font>
    <font>
      <b/>
      <u/>
      <sz val="15"/>
      <name val="Arial"/>
      <family val="2"/>
    </font>
    <font>
      <sz val="12"/>
      <name val="Arial"/>
      <family val="2"/>
    </font>
    <font>
      <sz val="7"/>
      <color theme="1"/>
      <name val="Kalimati"/>
      <charset val="1"/>
    </font>
    <font>
      <sz val="7"/>
      <name val="Kalimati"/>
      <charset val="1"/>
    </font>
    <font>
      <sz val="8"/>
      <color theme="1"/>
      <name val="Kalimati"/>
      <charset val="1"/>
    </font>
    <font>
      <sz val="8"/>
      <name val="Kalimati"/>
      <charset val="1"/>
    </font>
    <font>
      <sz val="9"/>
      <color theme="1"/>
      <name val="Kalimati"/>
      <charset val="1"/>
    </font>
    <font>
      <sz val="9"/>
      <name val="Kalimati"/>
      <charset val="1"/>
    </font>
    <font>
      <b/>
      <sz val="10"/>
      <color theme="1"/>
      <name val="Kalimati"/>
      <charset val="1"/>
    </font>
    <font>
      <b/>
      <sz val="3"/>
      <color theme="1"/>
      <name val="Kalimati"/>
      <charset val="1"/>
    </font>
    <font>
      <sz val="3"/>
      <name val="Kalimati"/>
      <charset val="1"/>
    </font>
    <font>
      <b/>
      <u/>
      <sz val="14"/>
      <color rgb="FFFF0000"/>
      <name val="Kalimati"/>
      <charset val="1"/>
    </font>
    <font>
      <b/>
      <sz val="9"/>
      <color theme="1"/>
      <name val="Kalimati"/>
      <charset val="1"/>
    </font>
    <font>
      <sz val="9"/>
      <color rgb="FFFF0000"/>
      <name val="Kalimati"/>
      <charset val="1"/>
    </font>
    <font>
      <b/>
      <u/>
      <sz val="14"/>
      <name val="Utsaah"/>
      <family val="2"/>
    </font>
    <font>
      <u/>
      <sz val="14"/>
      <name val="Utsaah"/>
      <family val="2"/>
    </font>
    <font>
      <sz val="14"/>
      <name val="Utsaah"/>
      <family val="2"/>
    </font>
    <font>
      <sz val="12"/>
      <color theme="1"/>
      <name val="Utsaah"/>
      <family val="2"/>
    </font>
    <font>
      <sz val="13"/>
      <color theme="1"/>
      <name val="Utsaah"/>
      <family val="2"/>
    </font>
    <font>
      <sz val="14"/>
      <color theme="1"/>
      <name val="Utsaah"/>
      <family val="2"/>
    </font>
    <font>
      <b/>
      <sz val="15"/>
      <color indexed="8"/>
      <name val="Utsaah"/>
      <family val="2"/>
    </font>
    <font>
      <sz val="12"/>
      <color indexed="8"/>
      <name val="Utsaah"/>
      <family val="2"/>
    </font>
    <font>
      <b/>
      <sz val="12"/>
      <color theme="1"/>
      <name val="Utsaah"/>
      <family val="2"/>
    </font>
    <font>
      <sz val="9"/>
      <color theme="1"/>
      <name val="Laila"/>
    </font>
    <font>
      <b/>
      <u/>
      <sz val="18"/>
      <color rgb="FFFF0000"/>
      <name val="Utsaah"/>
      <family val="2"/>
    </font>
    <font>
      <sz val="12"/>
      <color theme="1"/>
      <name val="Laila"/>
    </font>
    <font>
      <b/>
      <sz val="12"/>
      <name val="Utsaah"/>
      <family val="2"/>
    </font>
    <font>
      <b/>
      <sz val="11"/>
      <color theme="1"/>
      <name val="Laila"/>
    </font>
    <font>
      <b/>
      <sz val="14"/>
      <color theme="1"/>
      <name val="Laila"/>
    </font>
    <font>
      <sz val="6"/>
      <name val="Kalimati"/>
      <charset val="1"/>
    </font>
    <font>
      <b/>
      <sz val="8"/>
      <color theme="1"/>
      <name val="Laila"/>
    </font>
    <font>
      <sz val="10"/>
      <color theme="1"/>
      <name val="Utsaah"/>
      <family val="2"/>
    </font>
    <font>
      <b/>
      <sz val="9"/>
      <color theme="1"/>
      <name val="Arial"/>
      <family val="2"/>
    </font>
    <font>
      <sz val="10"/>
      <name val="Utsaah"/>
      <family val="2"/>
    </font>
    <font>
      <sz val="10"/>
      <color theme="1"/>
      <name val="Laila"/>
    </font>
    <font>
      <sz val="12"/>
      <color rgb="FFFF0000"/>
      <name val="Utsaah"/>
      <family val="2"/>
    </font>
    <font>
      <u/>
      <sz val="12"/>
      <color theme="1"/>
      <name val="Utsaah"/>
      <family val="2"/>
    </font>
    <font>
      <u/>
      <sz val="10"/>
      <color theme="1"/>
      <name val="Utsaah"/>
      <family val="2"/>
    </font>
    <font>
      <u/>
      <sz val="12"/>
      <color theme="1"/>
      <name val="Laila"/>
    </font>
    <font>
      <u/>
      <sz val="10"/>
      <color theme="1"/>
      <name val="Laila"/>
    </font>
    <font>
      <b/>
      <u/>
      <sz val="12"/>
      <color theme="1"/>
      <name val="Utsaah"/>
      <family val="2"/>
    </font>
    <font>
      <sz val="10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u/>
      <sz val="12"/>
      <color indexed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sz val="10"/>
      <color rgb="FFFF0000"/>
      <name val="Arial"/>
      <family val="2"/>
    </font>
    <font>
      <vertAlign val="superscript"/>
      <sz val="9"/>
      <name val="Arial"/>
      <family val="2"/>
    </font>
    <font>
      <b/>
      <sz val="9"/>
      <color rgb="FFC00000"/>
      <name val="Arial"/>
      <family val="2"/>
    </font>
    <font>
      <sz val="9"/>
      <color rgb="FFC00000"/>
      <name val="Arial"/>
      <family val="2"/>
    </font>
    <font>
      <sz val="11"/>
      <color rgb="FFC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Utsaah"/>
      <family val="2"/>
    </font>
    <font>
      <b/>
      <sz val="8"/>
      <color theme="1"/>
      <name val="Utsaah"/>
      <family val="2"/>
    </font>
    <font>
      <sz val="8"/>
      <color theme="1"/>
      <name val="Laila"/>
    </font>
    <font>
      <b/>
      <sz val="10"/>
      <color theme="1"/>
      <name val="Laila"/>
    </font>
    <font>
      <b/>
      <u/>
      <sz val="8"/>
      <color rgb="FFFF0000"/>
      <name val="Utsaah"/>
      <family val="2"/>
    </font>
    <font>
      <sz val="12"/>
      <name val="Utsaah"/>
      <family val="2"/>
    </font>
    <font>
      <sz val="9"/>
      <name val="Utsaah"/>
      <family val="2"/>
    </font>
    <font>
      <sz val="9"/>
      <color theme="1"/>
      <name val="Utsaah"/>
      <family val="2"/>
    </font>
    <font>
      <b/>
      <sz val="10"/>
      <color rgb="FFFF0000"/>
      <name val="Laila"/>
    </font>
    <font>
      <sz val="4"/>
      <color theme="1"/>
      <name val="Utsaah"/>
      <family val="2"/>
    </font>
    <font>
      <b/>
      <sz val="4"/>
      <color rgb="FFFF0000"/>
      <name val="Laila"/>
    </font>
    <font>
      <sz val="4"/>
      <color theme="1"/>
      <name val="Laila"/>
    </font>
    <font>
      <sz val="10"/>
      <color rgb="FFFF0000"/>
      <name val="Laila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3" fillId="0" borderId="0"/>
    <xf numFmtId="0" fontId="1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494">
    <xf numFmtId="0" fontId="0" fillId="0" borderId="0" xfId="0"/>
    <xf numFmtId="0" fontId="3" fillId="0" borderId="0" xfId="2" applyAlignment="1">
      <alignment vertical="center"/>
    </xf>
    <xf numFmtId="0" fontId="5" fillId="0" borderId="0" xfId="1" applyFont="1" applyAlignment="1">
      <alignment vertical="center" wrapText="1"/>
    </xf>
    <xf numFmtId="0" fontId="7" fillId="0" borderId="0" xfId="2" applyFont="1" applyAlignment="1">
      <alignment vertical="center"/>
    </xf>
    <xf numFmtId="0" fontId="4" fillId="0" borderId="0" xfId="1" applyFont="1" applyAlignment="1">
      <alignment horizontal="center" vertical="center"/>
    </xf>
    <xf numFmtId="165" fontId="2" fillId="0" borderId="0" xfId="2" quotePrefix="1" applyNumberFormat="1" applyFont="1" applyAlignment="1">
      <alignment vertical="center"/>
    </xf>
    <xf numFmtId="0" fontId="2" fillId="0" borderId="0" xfId="2" applyFont="1" applyAlignment="1">
      <alignment vertical="center"/>
    </xf>
    <xf numFmtId="4" fontId="10" fillId="0" borderId="1" xfId="2" applyNumberFormat="1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textRotation="90" wrapText="1"/>
    </xf>
    <xf numFmtId="165" fontId="7" fillId="0" borderId="1" xfId="2" applyNumberFormat="1" applyFont="1" applyBorder="1" applyAlignment="1">
      <alignment vertical="center"/>
    </xf>
    <xf numFmtId="4" fontId="7" fillId="0" borderId="1" xfId="2" applyNumberFormat="1" applyFont="1" applyBorder="1" applyAlignment="1">
      <alignment vertical="center"/>
    </xf>
    <xf numFmtId="167" fontId="7" fillId="0" borderId="1" xfId="2" applyNumberFormat="1" applyFont="1" applyBorder="1" applyAlignment="1">
      <alignment vertical="center"/>
    </xf>
    <xf numFmtId="169" fontId="7" fillId="0" borderId="1" xfId="2" applyNumberFormat="1" applyFont="1" applyBorder="1" applyAlignment="1">
      <alignment vertical="center"/>
    </xf>
    <xf numFmtId="0" fontId="10" fillId="0" borderId="1" xfId="2" applyFont="1" applyBorder="1" applyAlignment="1">
      <alignment vertical="center"/>
    </xf>
    <xf numFmtId="165" fontId="7" fillId="0" borderId="0" xfId="2" applyNumberFormat="1" applyFont="1" applyAlignment="1">
      <alignment vertical="center"/>
    </xf>
    <xf numFmtId="0" fontId="1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2" applyFont="1" applyBorder="1" applyAlignment="1">
      <alignment vertical="center" wrapText="1"/>
    </xf>
    <xf numFmtId="0" fontId="10" fillId="0" borderId="1" xfId="2" applyFont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7" fillId="0" borderId="0" xfId="2" applyFont="1"/>
    <xf numFmtId="0" fontId="4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4" fontId="7" fillId="0" borderId="0" xfId="2" quotePrefix="1" applyNumberFormat="1" applyFont="1" applyAlignment="1">
      <alignment horizontal="center" vertical="center"/>
    </xf>
    <xf numFmtId="165" fontId="7" fillId="0" borderId="0" xfId="2" applyNumberFormat="1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6" fillId="0" borderId="0" xfId="2" applyFont="1" applyAlignment="1">
      <alignment horizontal="center" vertical="center"/>
    </xf>
    <xf numFmtId="172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vertical="center"/>
    </xf>
    <xf numFmtId="0" fontId="7" fillId="4" borderId="0" xfId="2" applyFont="1" applyFill="1" applyAlignment="1">
      <alignment vertical="center"/>
    </xf>
    <xf numFmtId="0" fontId="10" fillId="0" borderId="0" xfId="2" applyFont="1" applyAlignment="1">
      <alignment vertical="center"/>
    </xf>
    <xf numFmtId="4" fontId="10" fillId="0" borderId="0" xfId="2" applyNumberFormat="1" applyFont="1" applyAlignment="1">
      <alignment vertical="center"/>
    </xf>
    <xf numFmtId="167" fontId="7" fillId="0" borderId="0" xfId="2" applyNumberFormat="1" applyFont="1" applyAlignment="1">
      <alignment vertical="center"/>
    </xf>
    <xf numFmtId="0" fontId="7" fillId="0" borderId="0" xfId="2" applyFont="1" applyAlignment="1">
      <alignment horizontal="right" vertical="center"/>
    </xf>
    <xf numFmtId="171" fontId="4" fillId="2" borderId="1" xfId="0" applyNumberFormat="1" applyFont="1" applyFill="1" applyBorder="1" applyAlignment="1">
      <alignment vertical="center"/>
    </xf>
    <xf numFmtId="0" fontId="3" fillId="0" borderId="1" xfId="2" applyBorder="1" applyAlignment="1">
      <alignment horizontal="right" vertical="center"/>
    </xf>
    <xf numFmtId="0" fontId="3" fillId="0" borderId="1" xfId="2" applyBorder="1" applyAlignment="1">
      <alignment vertical="center"/>
    </xf>
    <xf numFmtId="0" fontId="13" fillId="0" borderId="1" xfId="2" applyFont="1" applyBorder="1" applyAlignment="1">
      <alignment vertical="center"/>
    </xf>
    <xf numFmtId="171" fontId="3" fillId="0" borderId="1" xfId="2" applyNumberFormat="1" applyBorder="1" applyAlignment="1">
      <alignment vertical="center"/>
    </xf>
    <xf numFmtId="170" fontId="3" fillId="0" borderId="1" xfId="2" applyNumberFormat="1" applyBorder="1" applyAlignment="1">
      <alignment vertical="center"/>
    </xf>
    <xf numFmtId="0" fontId="19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20" fillId="0" borderId="0" xfId="3" applyFont="1"/>
    <xf numFmtId="165" fontId="7" fillId="0" borderId="1" xfId="2" applyNumberFormat="1" applyFont="1" applyBorder="1" applyAlignment="1">
      <alignment horizontal="left" vertical="center"/>
    </xf>
    <xf numFmtId="49" fontId="7" fillId="0" borderId="0" xfId="2" applyNumberFormat="1" applyFont="1" applyAlignment="1">
      <alignment vertical="center"/>
    </xf>
    <xf numFmtId="14" fontId="2" fillId="0" borderId="0" xfId="2" applyNumberFormat="1" applyFont="1" applyAlignment="1">
      <alignment vertical="center"/>
    </xf>
    <xf numFmtId="0" fontId="7" fillId="3" borderId="1" xfId="2" applyFont="1" applyFill="1" applyBorder="1" applyAlignment="1">
      <alignment vertical="center" wrapText="1"/>
    </xf>
    <xf numFmtId="4" fontId="7" fillId="3" borderId="1" xfId="2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66" fontId="4" fillId="0" borderId="1" xfId="0" applyNumberFormat="1" applyFont="1" applyBorder="1" applyAlignment="1">
      <alignment vertical="center"/>
    </xf>
    <xf numFmtId="166" fontId="4" fillId="2" borderId="1" xfId="0" applyNumberFormat="1" applyFont="1" applyFill="1" applyBorder="1" applyAlignment="1">
      <alignment vertical="center"/>
    </xf>
    <xf numFmtId="166" fontId="4" fillId="3" borderId="1" xfId="0" applyNumberFormat="1" applyFont="1" applyFill="1" applyBorder="1" applyAlignment="1">
      <alignment vertical="center"/>
    </xf>
    <xf numFmtId="168" fontId="7" fillId="0" borderId="1" xfId="2" applyNumberFormat="1" applyFont="1" applyBorder="1" applyAlignment="1">
      <alignment horizontal="center" vertical="center" wrapText="1"/>
    </xf>
    <xf numFmtId="167" fontId="7" fillId="0" borderId="1" xfId="2" applyNumberFormat="1" applyFont="1" applyBorder="1" applyAlignment="1">
      <alignment horizontal="center" vertical="center" wrapText="1"/>
    </xf>
    <xf numFmtId="168" fontId="7" fillId="0" borderId="1" xfId="2" applyNumberFormat="1" applyFont="1" applyBorder="1" applyAlignment="1">
      <alignment horizontal="center" vertical="center"/>
    </xf>
    <xf numFmtId="167" fontId="7" fillId="0" borderId="1" xfId="2" applyNumberFormat="1" applyFont="1" applyBorder="1" applyAlignment="1">
      <alignment horizontal="center" vertical="center"/>
    </xf>
    <xf numFmtId="173" fontId="7" fillId="0" borderId="1" xfId="2" applyNumberFormat="1" applyFont="1" applyBorder="1" applyAlignment="1">
      <alignment horizontal="center" vertical="center"/>
    </xf>
    <xf numFmtId="174" fontId="7" fillId="0" borderId="1" xfId="2" applyNumberFormat="1" applyFont="1" applyBorder="1" applyAlignment="1">
      <alignment horizontal="center" vertical="center"/>
    </xf>
    <xf numFmtId="174" fontId="7" fillId="0" borderId="1" xfId="2" applyNumberFormat="1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18" fillId="0" borderId="0" xfId="3"/>
    <xf numFmtId="0" fontId="21" fillId="0" borderId="0" xfId="0" applyFont="1"/>
    <xf numFmtId="0" fontId="22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23" fillId="0" borderId="0" xfId="0" applyFont="1"/>
    <xf numFmtId="49" fontId="7" fillId="5" borderId="1" xfId="2" quotePrefix="1" applyNumberFormat="1" applyFont="1" applyFill="1" applyBorder="1" applyAlignment="1">
      <alignment horizontal="center" vertical="center"/>
    </xf>
    <xf numFmtId="4" fontId="7" fillId="5" borderId="1" xfId="2" applyNumberFormat="1" applyFont="1" applyFill="1" applyBorder="1" applyAlignment="1">
      <alignment vertical="center"/>
    </xf>
    <xf numFmtId="0" fontId="7" fillId="5" borderId="1" xfId="2" applyFont="1" applyFill="1" applyBorder="1" applyAlignment="1">
      <alignment vertical="center"/>
    </xf>
    <xf numFmtId="0" fontId="3" fillId="0" borderId="0" xfId="2"/>
    <xf numFmtId="0" fontId="30" fillId="0" borderId="5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 wrapText="1"/>
    </xf>
    <xf numFmtId="0" fontId="30" fillId="0" borderId="6" xfId="2" applyFont="1" applyBorder="1" applyAlignment="1">
      <alignment horizontal="center" vertical="center" wrapText="1"/>
    </xf>
    <xf numFmtId="0" fontId="31" fillId="0" borderId="0" xfId="2" applyFont="1"/>
    <xf numFmtId="0" fontId="31" fillId="0" borderId="5" xfId="2" applyFont="1" applyBorder="1"/>
    <xf numFmtId="0" fontId="32" fillId="0" borderId="0" xfId="2" applyFont="1" applyAlignment="1">
      <alignment horizontal="center"/>
    </xf>
    <xf numFmtId="0" fontId="31" fillId="0" borderId="6" xfId="2" applyFont="1" applyBorder="1"/>
    <xf numFmtId="0" fontId="33" fillId="0" borderId="5" xfId="2" applyFont="1" applyBorder="1"/>
    <xf numFmtId="0" fontId="33" fillId="0" borderId="0" xfId="2" applyFont="1"/>
    <xf numFmtId="0" fontId="33" fillId="0" borderId="0" xfId="2" applyFont="1" applyAlignment="1">
      <alignment horizontal="center"/>
    </xf>
    <xf numFmtId="0" fontId="33" fillId="0" borderId="6" xfId="2" applyFont="1" applyBorder="1"/>
    <xf numFmtId="0" fontId="33" fillId="0" borderId="7" xfId="2" applyFont="1" applyBorder="1"/>
    <xf numFmtId="0" fontId="33" fillId="0" borderId="8" xfId="2" applyFont="1" applyBorder="1"/>
    <xf numFmtId="0" fontId="33" fillId="0" borderId="9" xfId="2" applyFont="1" applyBorder="1"/>
    <xf numFmtId="0" fontId="35" fillId="0" borderId="0" xfId="2" applyFont="1" applyAlignment="1">
      <alignment vertical="center"/>
    </xf>
    <xf numFmtId="0" fontId="37" fillId="0" borderId="0" xfId="2" applyFont="1" applyAlignment="1">
      <alignment vertical="center"/>
    </xf>
    <xf numFmtId="0" fontId="38" fillId="0" borderId="0" xfId="5" applyFont="1" applyAlignment="1">
      <alignment horizontal="center" vertical="center"/>
    </xf>
    <xf numFmtId="0" fontId="39" fillId="0" borderId="0" xfId="2" applyFont="1" applyAlignment="1">
      <alignment vertical="center"/>
    </xf>
    <xf numFmtId="0" fontId="41" fillId="0" borderId="0" xfId="5" applyFont="1" applyAlignment="1">
      <alignment horizontal="center" vertical="center"/>
    </xf>
    <xf numFmtId="0" fontId="42" fillId="0" borderId="0" xfId="2" applyFont="1" applyAlignment="1">
      <alignment vertical="center"/>
    </xf>
    <xf numFmtId="0" fontId="38" fillId="0" borderId="0" xfId="5" applyFont="1" applyAlignment="1">
      <alignment vertical="center"/>
    </xf>
    <xf numFmtId="0" fontId="38" fillId="0" borderId="1" xfId="5" applyFont="1" applyBorder="1" applyAlignment="1">
      <alignment horizontal="center" vertical="center" wrapText="1"/>
    </xf>
    <xf numFmtId="175" fontId="36" fillId="0" borderId="1" xfId="5" applyNumberFormat="1" applyFont="1" applyBorder="1" applyAlignment="1">
      <alignment horizontal="center" vertical="center"/>
    </xf>
    <xf numFmtId="175" fontId="38" fillId="0" borderId="1" xfId="5" applyNumberFormat="1" applyFont="1" applyBorder="1" applyAlignment="1">
      <alignment horizontal="center" vertical="center" wrapText="1"/>
    </xf>
    <xf numFmtId="0" fontId="38" fillId="0" borderId="1" xfId="5" applyFont="1" applyBorder="1" applyAlignment="1">
      <alignment vertical="center" wrapText="1"/>
    </xf>
    <xf numFmtId="4" fontId="38" fillId="0" borderId="1" xfId="5" applyNumberFormat="1" applyFont="1" applyBorder="1" applyAlignment="1">
      <alignment vertical="center"/>
    </xf>
    <xf numFmtId="176" fontId="38" fillId="0" borderId="1" xfId="5" quotePrefix="1" applyNumberFormat="1" applyFont="1" applyBorder="1" applyAlignment="1">
      <alignment vertical="center"/>
    </xf>
    <xf numFmtId="0" fontId="38" fillId="0" borderId="1" xfId="5" applyFont="1" applyBorder="1" applyAlignment="1">
      <alignment vertical="center"/>
    </xf>
    <xf numFmtId="0" fontId="44" fillId="0" borderId="1" xfId="5" applyFont="1" applyBorder="1" applyAlignment="1">
      <alignment horizontal="center" vertical="center"/>
    </xf>
    <xf numFmtId="4" fontId="44" fillId="0" borderId="1" xfId="5" applyNumberFormat="1" applyFont="1" applyBorder="1" applyAlignment="1">
      <alignment vertical="center"/>
    </xf>
    <xf numFmtId="0" fontId="44" fillId="0" borderId="11" xfId="5" applyFont="1" applyBorder="1" applyAlignment="1">
      <alignment horizontal="center" vertical="center"/>
    </xf>
    <xf numFmtId="0" fontId="44" fillId="0" borderId="0" xfId="5" applyFont="1" applyAlignment="1">
      <alignment horizontal="center" vertical="center"/>
    </xf>
    <xf numFmtId="0" fontId="44" fillId="0" borderId="12" xfId="5" applyFont="1" applyBorder="1" applyAlignment="1">
      <alignment horizontal="center" vertical="center"/>
    </xf>
    <xf numFmtId="0" fontId="2" fillId="0" borderId="11" xfId="5" applyFont="1" applyBorder="1" applyAlignment="1">
      <alignment vertical="center"/>
    </xf>
    <xf numFmtId="0" fontId="2" fillId="0" borderId="0" xfId="5" applyFont="1" applyAlignment="1">
      <alignment horizontal="center" vertical="center"/>
    </xf>
    <xf numFmtId="0" fontId="2" fillId="0" borderId="0" xfId="5" applyFont="1" applyAlignment="1">
      <alignment vertical="center"/>
    </xf>
    <xf numFmtId="0" fontId="2" fillId="0" borderId="12" xfId="5" applyFont="1" applyBorder="1" applyAlignment="1">
      <alignment vertical="center"/>
    </xf>
    <xf numFmtId="0" fontId="38" fillId="0" borderId="11" xfId="5" applyFont="1" applyBorder="1" applyAlignment="1">
      <alignment vertical="center"/>
    </xf>
    <xf numFmtId="0" fontId="38" fillId="0" borderId="12" xfId="5" applyFont="1" applyBorder="1" applyAlignment="1">
      <alignment vertical="center"/>
    </xf>
    <xf numFmtId="0" fontId="42" fillId="0" borderId="0" xfId="5" applyFont="1" applyAlignment="1">
      <alignment vertical="center"/>
    </xf>
    <xf numFmtId="0" fontId="42" fillId="0" borderId="0" xfId="5" applyFont="1" applyAlignment="1">
      <alignment horizontal="left" vertical="center" indent="6"/>
    </xf>
    <xf numFmtId="0" fontId="44" fillId="0" borderId="0" xfId="5" applyFont="1" applyAlignment="1">
      <alignment horizontal="left" vertical="center"/>
    </xf>
    <xf numFmtId="0" fontId="39" fillId="0" borderId="0" xfId="5" quotePrefix="1" applyFont="1" applyAlignment="1">
      <alignment vertical="center"/>
    </xf>
    <xf numFmtId="0" fontId="38" fillId="0" borderId="0" xfId="5" applyFont="1" applyAlignment="1">
      <alignment horizontal="left" vertical="center" indent="6"/>
    </xf>
    <xf numFmtId="0" fontId="46" fillId="0" borderId="0" xfId="2" applyFont="1"/>
    <xf numFmtId="0" fontId="47" fillId="0" borderId="0" xfId="2" applyFont="1"/>
    <xf numFmtId="0" fontId="48" fillId="0" borderId="0" xfId="2" applyFont="1"/>
    <xf numFmtId="175" fontId="48" fillId="0" borderId="0" xfId="2" applyNumberFormat="1" applyFont="1" applyAlignment="1">
      <alignment vertical="top"/>
    </xf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52" fillId="0" borderId="0" xfId="0" applyFont="1" applyAlignment="1">
      <alignment vertical="center"/>
    </xf>
    <xf numFmtId="0" fontId="53" fillId="0" borderId="0" xfId="0" applyFont="1" applyAlignment="1">
      <alignment vertical="center"/>
    </xf>
    <xf numFmtId="0" fontId="54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55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49" fillId="0" borderId="0" xfId="0" applyFont="1" applyAlignment="1">
      <alignment vertical="center" wrapText="1"/>
    </xf>
    <xf numFmtId="0" fontId="49" fillId="0" borderId="0" xfId="0" applyFont="1" applyAlignment="1">
      <alignment horizontal="left" vertical="center"/>
    </xf>
    <xf numFmtId="0" fontId="49" fillId="0" borderId="0" xfId="0" applyFont="1" applyAlignment="1">
      <alignment horizontal="left" vertical="center" wrapText="1"/>
    </xf>
    <xf numFmtId="0" fontId="57" fillId="0" borderId="0" xfId="0" applyFont="1" applyAlignment="1">
      <alignment vertical="center"/>
    </xf>
    <xf numFmtId="0" fontId="49" fillId="0" borderId="0" xfId="0" applyFont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175" fontId="61" fillId="0" borderId="1" xfId="0" quotePrefix="1" applyNumberFormat="1" applyFont="1" applyBorder="1" applyAlignment="1">
      <alignment horizontal="center" vertical="center"/>
    </xf>
    <xf numFmtId="175" fontId="61" fillId="0" borderId="1" xfId="0" quotePrefix="1" applyNumberFormat="1" applyFont="1" applyBorder="1" applyAlignment="1">
      <alignment horizontal="center" vertical="center" wrapText="1"/>
    </xf>
    <xf numFmtId="175" fontId="61" fillId="0" borderId="1" xfId="0" applyNumberFormat="1" applyFont="1" applyBorder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177" fontId="2" fillId="0" borderId="1" xfId="0" applyNumberFormat="1" applyFont="1" applyBorder="1" applyAlignment="1">
      <alignment vertical="center"/>
    </xf>
    <xf numFmtId="177" fontId="7" fillId="0" borderId="1" xfId="0" applyNumberFormat="1" applyFont="1" applyBorder="1" applyAlignment="1">
      <alignment vertical="center"/>
    </xf>
    <xf numFmtId="10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7" fillId="0" borderId="1" xfId="0" applyNumberFormat="1" applyFont="1" applyBorder="1" applyAlignment="1">
      <alignment vertical="center"/>
    </xf>
    <xf numFmtId="40" fontId="7" fillId="0" borderId="1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175" fontId="63" fillId="0" borderId="1" xfId="0" applyNumberFormat="1" applyFont="1" applyBorder="1" applyAlignment="1">
      <alignment vertical="center"/>
    </xf>
    <xf numFmtId="0" fontId="54" fillId="0" borderId="1" xfId="0" applyFont="1" applyBorder="1" applyAlignment="1">
      <alignment horizontal="left" vertical="center" wrapText="1"/>
    </xf>
    <xf numFmtId="0" fontId="63" fillId="0" borderId="1" xfId="0" applyFont="1" applyBorder="1" applyAlignment="1">
      <alignment vertical="center"/>
    </xf>
    <xf numFmtId="4" fontId="63" fillId="0" borderId="1" xfId="0" applyNumberFormat="1" applyFont="1" applyBorder="1" applyAlignment="1">
      <alignment vertical="center"/>
    </xf>
    <xf numFmtId="4" fontId="64" fillId="0" borderId="1" xfId="0" applyNumberFormat="1" applyFont="1" applyBorder="1" applyAlignment="1">
      <alignment vertical="center"/>
    </xf>
    <xf numFmtId="0" fontId="65" fillId="0" borderId="1" xfId="0" applyFont="1" applyBorder="1" applyAlignment="1">
      <alignment vertical="center"/>
    </xf>
    <xf numFmtId="0" fontId="66" fillId="0" borderId="0" xfId="0" applyFont="1" applyAlignment="1">
      <alignment vertical="center"/>
    </xf>
    <xf numFmtId="164" fontId="66" fillId="0" borderId="0" xfId="0" applyNumberFormat="1" applyFont="1" applyAlignment="1">
      <alignment vertical="center"/>
    </xf>
    <xf numFmtId="0" fontId="49" fillId="0" borderId="1" xfId="0" applyFont="1" applyBorder="1" applyAlignment="1">
      <alignment horizontal="left" vertical="center" wrapText="1"/>
    </xf>
    <xf numFmtId="4" fontId="64" fillId="6" borderId="1" xfId="0" applyNumberFormat="1" applyFont="1" applyFill="1" applyBorder="1" applyAlignment="1">
      <alignment vertical="center"/>
    </xf>
    <xf numFmtId="0" fontId="63" fillId="0" borderId="0" xfId="0" applyFont="1" applyAlignment="1">
      <alignment vertical="center"/>
    </xf>
    <xf numFmtId="0" fontId="63" fillId="0" borderId="0" xfId="0" applyFont="1" applyAlignment="1">
      <alignment vertical="center" wrapText="1"/>
    </xf>
    <xf numFmtId="0" fontId="65" fillId="0" borderId="0" xfId="0" applyFont="1" applyAlignment="1">
      <alignment vertical="center"/>
    </xf>
    <xf numFmtId="0" fontId="49" fillId="0" borderId="21" xfId="0" applyFont="1" applyBorder="1" applyAlignment="1">
      <alignment vertical="center"/>
    </xf>
    <xf numFmtId="0" fontId="63" fillId="0" borderId="22" xfId="0" applyFont="1" applyBorder="1" applyAlignment="1">
      <alignment vertical="center" wrapText="1"/>
    </xf>
    <xf numFmtId="0" fontId="49" fillId="0" borderId="23" xfId="0" applyFont="1" applyBorder="1" applyAlignment="1">
      <alignment vertical="center"/>
    </xf>
    <xf numFmtId="0" fontId="63" fillId="0" borderId="23" xfId="0" applyFont="1" applyBorder="1" applyAlignment="1">
      <alignment vertical="center"/>
    </xf>
    <xf numFmtId="4" fontId="64" fillId="0" borderId="23" xfId="0" applyNumberFormat="1" applyFont="1" applyBorder="1" applyAlignment="1">
      <alignment vertical="center"/>
    </xf>
    <xf numFmtId="0" fontId="68" fillId="2" borderId="0" xfId="0" applyFont="1" applyFill="1" applyAlignment="1">
      <alignment vertical="center"/>
    </xf>
    <xf numFmtId="0" fontId="66" fillId="2" borderId="0" xfId="0" applyFont="1" applyFill="1" applyAlignment="1">
      <alignment vertical="center"/>
    </xf>
    <xf numFmtId="0" fontId="69" fillId="0" borderId="0" xfId="0" applyFont="1" applyAlignment="1">
      <alignment vertical="center"/>
    </xf>
    <xf numFmtId="0" fontId="68" fillId="0" borderId="0" xfId="0" applyFont="1"/>
    <xf numFmtId="0" fontId="70" fillId="0" borderId="0" xfId="0" applyFont="1" applyAlignment="1">
      <alignment wrapText="1"/>
    </xf>
    <xf numFmtId="0" fontId="68" fillId="0" borderId="0" xfId="0" applyFont="1" applyAlignment="1">
      <alignment horizontal="center"/>
    </xf>
    <xf numFmtId="0" fontId="70" fillId="0" borderId="0" xfId="0" applyFont="1" applyAlignment="1">
      <alignment horizontal="center"/>
    </xf>
    <xf numFmtId="0" fontId="71" fillId="0" borderId="0" xfId="0" applyFont="1"/>
    <xf numFmtId="0" fontId="69" fillId="0" borderId="0" xfId="0" applyFont="1"/>
    <xf numFmtId="0" fontId="63" fillId="0" borderId="0" xfId="0" applyFont="1"/>
    <xf numFmtId="0" fontId="66" fillId="0" borderId="0" xfId="0" applyFont="1" applyAlignment="1">
      <alignment wrapText="1"/>
    </xf>
    <xf numFmtId="0" fontId="63" fillId="0" borderId="0" xfId="0" applyFont="1" applyAlignment="1">
      <alignment horizontal="center"/>
    </xf>
    <xf numFmtId="0" fontId="66" fillId="0" borderId="0" xfId="0" applyFont="1" applyAlignment="1">
      <alignment horizontal="center"/>
    </xf>
    <xf numFmtId="0" fontId="66" fillId="0" borderId="0" xfId="0" applyFont="1"/>
    <xf numFmtId="0" fontId="66" fillId="0" borderId="0" xfId="0" applyFont="1" applyAlignment="1">
      <alignment horizontal="left" vertical="center"/>
    </xf>
    <xf numFmtId="0" fontId="66" fillId="0" borderId="0" xfId="0" applyFont="1" applyAlignment="1">
      <alignment horizontal="left" vertical="center" wrapText="1"/>
    </xf>
    <xf numFmtId="0" fontId="63" fillId="0" borderId="0" xfId="0" applyFont="1" applyAlignment="1">
      <alignment horizontal="left" vertical="center"/>
    </xf>
    <xf numFmtId="0" fontId="66" fillId="0" borderId="0" xfId="0" applyFont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49" fillId="0" borderId="0" xfId="0" quotePrefix="1" applyFont="1" applyAlignment="1">
      <alignment horizontal="center" vertical="center"/>
    </xf>
    <xf numFmtId="0" fontId="63" fillId="0" borderId="0" xfId="0" quotePrefix="1" applyFont="1" applyAlignment="1">
      <alignment horizontal="center" vertical="center"/>
    </xf>
    <xf numFmtId="0" fontId="49" fillId="0" borderId="24" xfId="0" applyFont="1" applyBorder="1" applyAlignment="1">
      <alignment vertical="center"/>
    </xf>
    <xf numFmtId="0" fontId="72" fillId="0" borderId="0" xfId="0" applyFont="1" applyAlignment="1">
      <alignment vertical="center"/>
    </xf>
    <xf numFmtId="175" fontId="49" fillId="0" borderId="0" xfId="0" applyNumberFormat="1" applyFont="1" applyAlignment="1">
      <alignment horizontal="right" vertical="center"/>
    </xf>
    <xf numFmtId="175" fontId="49" fillId="0" borderId="0" xfId="0" applyNumberFormat="1" applyFont="1" applyAlignment="1">
      <alignment vertical="center"/>
    </xf>
    <xf numFmtId="43" fontId="55" fillId="0" borderId="0" xfId="8" applyFont="1" applyAlignment="1">
      <alignment vertical="center"/>
    </xf>
    <xf numFmtId="0" fontId="55" fillId="0" borderId="0" xfId="0" applyFont="1" applyAlignment="1">
      <alignment vertical="center" wrapText="1"/>
    </xf>
    <xf numFmtId="0" fontId="73" fillId="0" borderId="0" xfId="0" applyFont="1" applyAlignment="1">
      <alignment vertical="center"/>
    </xf>
    <xf numFmtId="0" fontId="75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1" xfId="2" applyFont="1" applyBorder="1" applyAlignment="1">
      <alignment horizontal="center" vertical="center"/>
    </xf>
    <xf numFmtId="43" fontId="13" fillId="0" borderId="1" xfId="9" applyFont="1" applyFill="1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4" fillId="7" borderId="1" xfId="10" applyFont="1" applyFill="1" applyBorder="1" applyAlignment="1">
      <alignment horizontal="left" vertical="center" wrapText="1"/>
    </xf>
    <xf numFmtId="174" fontId="3" fillId="0" borderId="1" xfId="2" applyNumberFormat="1" applyBorder="1" applyAlignment="1">
      <alignment horizontal="right" vertical="center"/>
    </xf>
    <xf numFmtId="177" fontId="3" fillId="0" borderId="1" xfId="2" applyNumberFormat="1" applyBorder="1" applyAlignment="1">
      <alignment horizontal="right" vertical="center"/>
    </xf>
    <xf numFmtId="177" fontId="13" fillId="0" borderId="1" xfId="2" applyNumberFormat="1" applyFont="1" applyBorder="1" applyAlignment="1">
      <alignment horizontal="right" vertical="center"/>
    </xf>
    <xf numFmtId="4" fontId="3" fillId="0" borderId="1" xfId="2" applyNumberFormat="1" applyBorder="1" applyAlignment="1">
      <alignment horizontal="right" vertical="center"/>
    </xf>
    <xf numFmtId="4" fontId="13" fillId="0" borderId="1" xfId="2" applyNumberFormat="1" applyFont="1" applyBorder="1" applyAlignment="1">
      <alignment horizontal="right" vertical="center"/>
    </xf>
    <xf numFmtId="4" fontId="3" fillId="0" borderId="1" xfId="2" applyNumberForma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/>
    <xf numFmtId="0" fontId="8" fillId="0" borderId="0" xfId="2" applyFont="1" applyAlignment="1">
      <alignment horizontal="center" vertical="center"/>
    </xf>
    <xf numFmtId="0" fontId="13" fillId="0" borderId="1" xfId="11" applyFont="1" applyBorder="1" applyAlignment="1">
      <alignment horizontal="center" vertical="center" wrapText="1"/>
    </xf>
    <xf numFmtId="0" fontId="13" fillId="0" borderId="1" xfId="11" applyFont="1" applyBorder="1" applyAlignment="1">
      <alignment horizontal="center" vertical="center"/>
    </xf>
    <xf numFmtId="0" fontId="13" fillId="0" borderId="1" xfId="11" applyFont="1" applyBorder="1" applyAlignment="1">
      <alignment vertical="center" wrapText="1"/>
    </xf>
    <xf numFmtId="0" fontId="13" fillId="0" borderId="1" xfId="11" applyFont="1" applyBorder="1" applyAlignment="1">
      <alignment vertical="center"/>
    </xf>
    <xf numFmtId="0" fontId="3" fillId="0" borderId="1" xfId="11" applyBorder="1" applyAlignment="1">
      <alignment horizontal="center" vertical="center"/>
    </xf>
    <xf numFmtId="178" fontId="3" fillId="0" borderId="1" xfId="11" applyNumberFormat="1" applyBorder="1" applyAlignment="1">
      <alignment vertical="center"/>
    </xf>
    <xf numFmtId="0" fontId="4" fillId="0" borderId="1" xfId="0" applyFont="1" applyBorder="1"/>
    <xf numFmtId="4" fontId="3" fillId="0" borderId="1" xfId="11" applyNumberFormat="1" applyBorder="1" applyAlignment="1">
      <alignment vertical="center"/>
    </xf>
    <xf numFmtId="0" fontId="78" fillId="0" borderId="0" xfId="0" applyFont="1"/>
    <xf numFmtId="4" fontId="78" fillId="0" borderId="1" xfId="11" applyNumberFormat="1" applyFont="1" applyBorder="1" applyAlignment="1">
      <alignment vertical="center" wrapText="1"/>
    </xf>
    <xf numFmtId="4" fontId="3" fillId="0" borderId="1" xfId="2" applyNumberFormat="1" applyBorder="1" applyAlignment="1">
      <alignment vertical="center"/>
    </xf>
    <xf numFmtId="179" fontId="3" fillId="0" borderId="1" xfId="11" applyNumberFormat="1" applyBorder="1" applyAlignment="1">
      <alignment vertical="center"/>
    </xf>
    <xf numFmtId="0" fontId="3" fillId="0" borderId="1" xfId="11" applyBorder="1" applyAlignment="1">
      <alignment vertical="center"/>
    </xf>
    <xf numFmtId="0" fontId="3" fillId="0" borderId="22" xfId="11" applyBorder="1" applyAlignment="1">
      <alignment vertical="center"/>
    </xf>
    <xf numFmtId="4" fontId="78" fillId="0" borderId="22" xfId="11" applyNumberFormat="1" applyFont="1" applyBorder="1" applyAlignment="1">
      <alignment vertical="center" wrapText="1"/>
    </xf>
    <xf numFmtId="0" fontId="19" fillId="0" borderId="1" xfId="11" applyFont="1" applyBorder="1" applyAlignment="1">
      <alignment horizontal="right" vertical="center" wrapText="1"/>
    </xf>
    <xf numFmtId="0" fontId="13" fillId="0" borderId="1" xfId="11" applyFont="1" applyBorder="1" applyAlignment="1">
      <alignment horizontal="right" vertical="center" wrapText="1"/>
    </xf>
    <xf numFmtId="4" fontId="19" fillId="0" borderId="1" xfId="11" applyNumberFormat="1" applyFont="1" applyBorder="1" applyAlignment="1">
      <alignment vertical="center" wrapText="1"/>
    </xf>
    <xf numFmtId="4" fontId="13" fillId="0" borderId="1" xfId="11" applyNumberFormat="1" applyFont="1" applyBorder="1" applyAlignment="1">
      <alignment vertical="center"/>
    </xf>
    <xf numFmtId="4" fontId="19" fillId="0" borderId="1" xfId="11" applyNumberFormat="1" applyFont="1" applyBorder="1" applyAlignment="1">
      <alignment vertical="center"/>
    </xf>
    <xf numFmtId="0" fontId="7" fillId="0" borderId="1" xfId="11" applyFont="1" applyBorder="1" applyAlignment="1">
      <alignment vertical="center"/>
    </xf>
    <xf numFmtId="0" fontId="7" fillId="0" borderId="1" xfId="11" applyFont="1" applyBorder="1" applyAlignment="1">
      <alignment horizontal="center" vertical="center"/>
    </xf>
    <xf numFmtId="4" fontId="10" fillId="0" borderId="1" xfId="11" applyNumberFormat="1" applyFont="1" applyBorder="1" applyAlignment="1">
      <alignment vertical="center"/>
    </xf>
    <xf numFmtId="4" fontId="80" fillId="0" borderId="1" xfId="11" applyNumberFormat="1" applyFont="1" applyBorder="1" applyAlignment="1">
      <alignment vertical="center"/>
    </xf>
    <xf numFmtId="4" fontId="80" fillId="0" borderId="0" xfId="11" applyNumberFormat="1" applyFont="1" applyAlignment="1">
      <alignment vertical="center"/>
    </xf>
    <xf numFmtId="4" fontId="10" fillId="0" borderId="0" xfId="11" applyNumberFormat="1" applyFont="1" applyAlignment="1">
      <alignment vertical="center"/>
    </xf>
    <xf numFmtId="0" fontId="7" fillId="0" borderId="0" xfId="11" applyFont="1" applyAlignment="1">
      <alignment vertical="center"/>
    </xf>
    <xf numFmtId="0" fontId="81" fillId="0" borderId="0" xfId="11" applyFont="1" applyAlignment="1">
      <alignment vertical="center"/>
    </xf>
    <xf numFmtId="0" fontId="2" fillId="0" borderId="0" xfId="11" applyFont="1" applyAlignment="1">
      <alignment vertical="center"/>
    </xf>
    <xf numFmtId="0" fontId="7" fillId="0" borderId="0" xfId="11" applyFont="1" applyAlignment="1">
      <alignment horizontal="left" vertical="center"/>
    </xf>
    <xf numFmtId="0" fontId="81" fillId="0" borderId="0" xfId="11" applyFont="1" applyAlignment="1">
      <alignment horizontal="left" vertical="center"/>
    </xf>
    <xf numFmtId="0" fontId="82" fillId="0" borderId="0" xfId="0" applyFont="1"/>
    <xf numFmtId="0" fontId="25" fillId="0" borderId="0" xfId="0" applyFont="1"/>
    <xf numFmtId="0" fontId="0" fillId="0" borderId="0" xfId="0" applyAlignment="1">
      <alignment vertical="center"/>
    </xf>
    <xf numFmtId="0" fontId="25" fillId="0" borderId="0" xfId="2" applyFont="1" applyAlignment="1">
      <alignment vertical="center"/>
    </xf>
    <xf numFmtId="0" fontId="76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83" fillId="0" borderId="1" xfId="12" applyFont="1" applyBorder="1" applyAlignment="1">
      <alignment horizontal="center" vertical="center"/>
    </xf>
    <xf numFmtId="0" fontId="83" fillId="0" borderId="1" xfId="12" applyFont="1" applyBorder="1" applyAlignment="1">
      <alignment horizontal="center" vertical="center" wrapText="1"/>
    </xf>
    <xf numFmtId="0" fontId="83" fillId="0" borderId="1" xfId="12" applyFont="1" applyBorder="1" applyAlignment="1">
      <alignment vertical="center"/>
    </xf>
    <xf numFmtId="0" fontId="84" fillId="0" borderId="1" xfId="12" applyFont="1" applyBorder="1" applyAlignment="1">
      <alignment horizontal="center" vertical="center" wrapText="1"/>
    </xf>
    <xf numFmtId="0" fontId="83" fillId="0" borderId="1" xfId="12" applyFont="1" applyBorder="1" applyAlignment="1">
      <alignment vertical="center" wrapText="1"/>
    </xf>
    <xf numFmtId="178" fontId="83" fillId="0" borderId="1" xfId="12" applyNumberFormat="1" applyFont="1" applyBorder="1" applyAlignment="1">
      <alignment horizontal="center" vertical="center"/>
    </xf>
    <xf numFmtId="0" fontId="4" fillId="0" borderId="1" xfId="12" applyFont="1" applyBorder="1" applyAlignment="1">
      <alignment horizontal="left" vertical="center" wrapText="1"/>
    </xf>
    <xf numFmtId="0" fontId="4" fillId="0" borderId="1" xfId="12" applyFont="1" applyBorder="1" applyAlignment="1">
      <alignment horizontal="left" vertical="center"/>
    </xf>
    <xf numFmtId="2" fontId="83" fillId="0" borderId="1" xfId="12" applyNumberFormat="1" applyFont="1" applyBorder="1" applyAlignment="1">
      <alignment vertical="center"/>
    </xf>
    <xf numFmtId="2" fontId="84" fillId="0" borderId="1" xfId="12" applyNumberFormat="1" applyFont="1" applyBorder="1" applyAlignment="1">
      <alignment vertical="center"/>
    </xf>
    <xf numFmtId="180" fontId="83" fillId="0" borderId="1" xfId="12" applyNumberFormat="1" applyFont="1" applyBorder="1" applyAlignment="1">
      <alignment vertical="center"/>
    </xf>
    <xf numFmtId="0" fontId="21" fillId="0" borderId="1" xfId="0" applyFont="1" applyBorder="1" applyAlignment="1">
      <alignment vertical="center" wrapText="1"/>
    </xf>
    <xf numFmtId="2" fontId="83" fillId="0" borderId="0" xfId="12" applyNumberFormat="1" applyFont="1" applyAlignment="1">
      <alignment horizontal="center" vertical="center"/>
    </xf>
    <xf numFmtId="0" fontId="4" fillId="0" borderId="1" xfId="12" applyFont="1" applyBorder="1" applyAlignment="1">
      <alignment vertical="center"/>
    </xf>
    <xf numFmtId="2" fontId="17" fillId="0" borderId="1" xfId="12" applyNumberFormat="1" applyFont="1" applyBorder="1" applyAlignment="1">
      <alignment horizontal="right" vertical="center"/>
    </xf>
    <xf numFmtId="2" fontId="4" fillId="0" borderId="1" xfId="12" applyNumberFormat="1" applyFont="1" applyBorder="1" applyAlignment="1">
      <alignment vertical="center"/>
    </xf>
    <xf numFmtId="2" fontId="19" fillId="0" borderId="1" xfId="12" applyNumberFormat="1" applyFont="1" applyBorder="1" applyAlignment="1">
      <alignment vertical="center"/>
    </xf>
    <xf numFmtId="2" fontId="84" fillId="0" borderId="1" xfId="12" applyNumberFormat="1" applyFont="1" applyBorder="1" applyAlignment="1">
      <alignment horizontal="center" vertical="center"/>
    </xf>
    <xf numFmtId="0" fontId="85" fillId="0" borderId="0" xfId="0" applyFont="1" applyAlignment="1">
      <alignment vertical="center"/>
    </xf>
    <xf numFmtId="0" fontId="86" fillId="0" borderId="0" xfId="0" applyFont="1" applyAlignment="1">
      <alignment horizontal="left" vertical="center" wrapText="1"/>
    </xf>
    <xf numFmtId="0" fontId="86" fillId="0" borderId="0" xfId="0" applyFont="1" applyAlignment="1">
      <alignment horizontal="center" vertical="center"/>
    </xf>
    <xf numFmtId="0" fontId="62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89" fillId="0" borderId="0" xfId="0" applyFont="1" applyAlignment="1">
      <alignment horizontal="center" vertical="center"/>
    </xf>
    <xf numFmtId="0" fontId="8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66" fillId="0" borderId="0" xfId="0" applyFont="1" applyAlignment="1">
      <alignment horizontal="center" vertical="center" wrapText="1"/>
    </xf>
    <xf numFmtId="0" fontId="90" fillId="0" borderId="1" xfId="0" applyFont="1" applyBorder="1" applyAlignment="1">
      <alignment horizontal="center" vertical="center"/>
    </xf>
    <xf numFmtId="0" fontId="90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5" fontId="91" fillId="0" borderId="1" xfId="0" applyNumberFormat="1" applyFont="1" applyBorder="1" applyAlignment="1">
      <alignment horizontal="center" vertical="center" wrapText="1"/>
    </xf>
    <xf numFmtId="0" fontId="92" fillId="0" borderId="1" xfId="0" applyFont="1" applyBorder="1" applyAlignment="1">
      <alignment vertical="center"/>
    </xf>
    <xf numFmtId="0" fontId="54" fillId="0" borderId="1" xfId="0" applyFont="1" applyBorder="1" applyAlignment="1">
      <alignment horizontal="left" wrapText="1"/>
    </xf>
    <xf numFmtId="4" fontId="49" fillId="0" borderId="22" xfId="0" applyNumberFormat="1" applyFont="1" applyBorder="1" applyAlignment="1">
      <alignment vertical="center"/>
    </xf>
    <xf numFmtId="4" fontId="49" fillId="0" borderId="1" xfId="0" applyNumberFormat="1" applyFont="1" applyBorder="1" applyAlignment="1">
      <alignment vertical="center"/>
    </xf>
    <xf numFmtId="4" fontId="54" fillId="0" borderId="1" xfId="0" applyNumberFormat="1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4" fontId="66" fillId="0" borderId="0" xfId="0" applyNumberFormat="1" applyFont="1" applyAlignment="1">
      <alignment vertical="center"/>
    </xf>
    <xf numFmtId="0" fontId="49" fillId="0" borderId="1" xfId="0" applyFont="1" applyBorder="1" applyAlignment="1">
      <alignment horizontal="left" wrapText="1"/>
    </xf>
    <xf numFmtId="4" fontId="54" fillId="6" borderId="1" xfId="0" applyNumberFormat="1" applyFont="1" applyFill="1" applyBorder="1" applyAlignment="1">
      <alignment vertical="center"/>
    </xf>
    <xf numFmtId="4" fontId="93" fillId="0" borderId="0" xfId="0" applyNumberFormat="1" applyFont="1" applyAlignment="1">
      <alignment vertical="center"/>
    </xf>
    <xf numFmtId="0" fontId="94" fillId="0" borderId="0" xfId="0" applyFont="1" applyAlignment="1">
      <alignment vertical="center"/>
    </xf>
    <xf numFmtId="0" fontId="94" fillId="0" borderId="0" xfId="0" applyFont="1" applyAlignment="1">
      <alignment horizontal="left" vertical="center" wrapText="1"/>
    </xf>
    <xf numFmtId="0" fontId="95" fillId="0" borderId="0" xfId="0" applyFont="1" applyAlignment="1">
      <alignment vertical="center"/>
    </xf>
    <xf numFmtId="0" fontId="96" fillId="0" borderId="0" xfId="0" applyFont="1" applyAlignment="1">
      <alignment vertical="center"/>
    </xf>
    <xf numFmtId="0" fontId="49" fillId="0" borderId="16" xfId="0" applyFont="1" applyBorder="1"/>
    <xf numFmtId="0" fontId="49" fillId="0" borderId="10" xfId="0" applyFont="1" applyBorder="1"/>
    <xf numFmtId="0" fontId="49" fillId="0" borderId="10" xfId="0" applyFont="1" applyBorder="1" applyAlignment="1">
      <alignment horizontal="left" wrapText="1"/>
    </xf>
    <xf numFmtId="0" fontId="57" fillId="0" borderId="10" xfId="0" applyFont="1" applyBorder="1"/>
    <xf numFmtId="0" fontId="49" fillId="0" borderId="10" xfId="0" applyFont="1" applyBorder="1" applyAlignment="1">
      <alignment vertical="center" wrapText="1"/>
    </xf>
    <xf numFmtId="0" fontId="49" fillId="0" borderId="17" xfId="0" applyFont="1" applyBorder="1" applyAlignment="1">
      <alignment vertical="center" wrapText="1"/>
    </xf>
    <xf numFmtId="0" fontId="57" fillId="0" borderId="0" xfId="0" applyFont="1"/>
    <xf numFmtId="0" fontId="49" fillId="0" borderId="11" xfId="0" applyFont="1" applyBorder="1"/>
    <xf numFmtId="0" fontId="49" fillId="0" borderId="0" xfId="0" applyFont="1"/>
    <xf numFmtId="0" fontId="49" fillId="0" borderId="0" xfId="0" applyFont="1" applyAlignment="1">
      <alignment horizontal="left" wrapText="1"/>
    </xf>
    <xf numFmtId="0" fontId="49" fillId="0" borderId="12" xfId="0" applyFont="1" applyBorder="1" applyAlignment="1">
      <alignment vertical="center" wrapText="1"/>
    </xf>
    <xf numFmtId="0" fontId="68" fillId="0" borderId="16" xfId="0" applyFont="1" applyBorder="1"/>
    <xf numFmtId="0" fontId="68" fillId="0" borderId="10" xfId="0" applyFont="1" applyBorder="1" applyAlignment="1">
      <alignment vertical="top" wrapText="1"/>
    </xf>
    <xf numFmtId="0" fontId="68" fillId="0" borderId="10" xfId="0" applyFont="1" applyBorder="1" applyAlignment="1">
      <alignment horizontal="left" vertical="top" wrapText="1"/>
    </xf>
    <xf numFmtId="0" fontId="68" fillId="0" borderId="10" xfId="0" applyFont="1" applyBorder="1"/>
    <xf numFmtId="0" fontId="68" fillId="0" borderId="17" xfId="0" applyFont="1" applyBorder="1" applyAlignment="1">
      <alignment vertical="top" wrapText="1"/>
    </xf>
    <xf numFmtId="0" fontId="70" fillId="0" borderId="10" xfId="0" applyFont="1" applyBorder="1"/>
    <xf numFmtId="0" fontId="68" fillId="0" borderId="17" xfId="0" applyFont="1" applyBorder="1"/>
    <xf numFmtId="0" fontId="70" fillId="0" borderId="0" xfId="0" applyFont="1"/>
    <xf numFmtId="0" fontId="57" fillId="0" borderId="11" xfId="0" applyFont="1" applyBorder="1"/>
    <xf numFmtId="0" fontId="49" fillId="0" borderId="0" xfId="0" applyFont="1" applyAlignment="1">
      <alignment horizontal="center" vertical="top" wrapText="1"/>
    </xf>
    <xf numFmtId="0" fontId="57" fillId="0" borderId="0" xfId="0" applyFont="1" applyAlignment="1">
      <alignment horizontal="left" wrapText="1"/>
    </xf>
    <xf numFmtId="0" fontId="49" fillId="0" borderId="0" xfId="0" applyFont="1" applyAlignment="1">
      <alignment horizontal="center"/>
    </xf>
    <xf numFmtId="0" fontId="49" fillId="0" borderId="12" xfId="0" applyFont="1" applyBorder="1"/>
    <xf numFmtId="0" fontId="66" fillId="0" borderId="11" xfId="0" applyFont="1" applyBorder="1"/>
    <xf numFmtId="181" fontId="49" fillId="0" borderId="11" xfId="0" quotePrefix="1" applyNumberFormat="1" applyFont="1" applyBorder="1"/>
    <xf numFmtId="0" fontId="49" fillId="0" borderId="14" xfId="0" applyFont="1" applyBorder="1"/>
    <xf numFmtId="0" fontId="57" fillId="0" borderId="14" xfId="0" applyFont="1" applyBorder="1" applyAlignment="1">
      <alignment horizontal="left" wrapText="1"/>
    </xf>
    <xf numFmtId="0" fontId="49" fillId="0" borderId="14" xfId="0" quotePrefix="1" applyFont="1" applyBorder="1"/>
    <xf numFmtId="0" fontId="57" fillId="0" borderId="14" xfId="0" applyFont="1" applyBorder="1"/>
    <xf numFmtId="0" fontId="49" fillId="0" borderId="15" xfId="0" applyFont="1" applyBorder="1"/>
    <xf numFmtId="0" fontId="49" fillId="0" borderId="13" xfId="0" quotePrefix="1" applyFont="1" applyBorder="1"/>
    <xf numFmtId="0" fontId="66" fillId="0" borderId="0" xfId="0" applyFont="1" applyAlignment="1">
      <alignment vertical="center" wrapText="1"/>
    </xf>
    <xf numFmtId="0" fontId="97" fillId="0" borderId="0" xfId="0" applyFont="1" applyAlignment="1">
      <alignment vertical="center"/>
    </xf>
    <xf numFmtId="0" fontId="68" fillId="0" borderId="0" xfId="0" applyFont="1" applyAlignment="1">
      <alignment vertical="center"/>
    </xf>
    <xf numFmtId="0" fontId="68" fillId="0" borderId="24" xfId="0" applyFont="1" applyBorder="1" applyAlignment="1">
      <alignment vertical="center"/>
    </xf>
    <xf numFmtId="0" fontId="63" fillId="0" borderId="24" xfId="0" applyFont="1" applyBorder="1" applyAlignment="1">
      <alignment vertical="center"/>
    </xf>
    <xf numFmtId="0" fontId="69" fillId="0" borderId="24" xfId="0" applyFont="1" applyBorder="1" applyAlignment="1">
      <alignment vertical="center"/>
    </xf>
    <xf numFmtId="4" fontId="64" fillId="0" borderId="24" xfId="0" applyNumberFormat="1" applyFont="1" applyBorder="1" applyAlignment="1">
      <alignment vertical="center"/>
    </xf>
    <xf numFmtId="0" fontId="49" fillId="0" borderId="0" xfId="0" quotePrefix="1" applyFont="1" applyAlignment="1">
      <alignment vertical="center"/>
    </xf>
    <xf numFmtId="0" fontId="63" fillId="0" borderId="0" xfId="0" quotePrefix="1" applyFont="1" applyAlignment="1">
      <alignment horizontal="left" vertical="center"/>
    </xf>
    <xf numFmtId="0" fontId="39" fillId="0" borderId="13" xfId="5" quotePrefix="1" applyFont="1" applyBorder="1" applyAlignment="1">
      <alignment vertical="center"/>
    </xf>
    <xf numFmtId="0" fontId="38" fillId="0" borderId="14" xfId="5" applyFont="1" applyBorder="1" applyAlignment="1">
      <alignment vertical="center"/>
    </xf>
    <xf numFmtId="0" fontId="39" fillId="0" borderId="14" xfId="5" quotePrefix="1" applyFont="1" applyBorder="1" applyAlignment="1">
      <alignment vertical="center"/>
    </xf>
    <xf numFmtId="0" fontId="39" fillId="0" borderId="15" xfId="5" quotePrefix="1" applyFont="1" applyBorder="1" applyAlignment="1">
      <alignment vertical="center"/>
    </xf>
    <xf numFmtId="14" fontId="7" fillId="0" borderId="0" xfId="2" applyNumberFormat="1" applyFont="1" applyAlignment="1">
      <alignment vertical="center"/>
    </xf>
    <xf numFmtId="165" fontId="7" fillId="5" borderId="1" xfId="2" applyNumberFormat="1" applyFont="1" applyFill="1" applyBorder="1" applyAlignment="1">
      <alignment horizontal="left" vertical="center"/>
    </xf>
    <xf numFmtId="14" fontId="7" fillId="0" borderId="1" xfId="2" applyNumberFormat="1" applyFont="1" applyBorder="1" applyAlignment="1">
      <alignment horizontal="center" vertical="center"/>
    </xf>
    <xf numFmtId="14" fontId="7" fillId="0" borderId="1" xfId="2" quotePrefix="1" applyNumberFormat="1" applyFont="1" applyBorder="1" applyAlignment="1">
      <alignment horizontal="center" vertical="center"/>
    </xf>
    <xf numFmtId="0" fontId="7" fillId="5" borderId="0" xfId="1" applyFont="1" applyFill="1" applyAlignment="1">
      <alignment vertical="center"/>
    </xf>
    <xf numFmtId="14" fontId="7" fillId="5" borderId="0" xfId="2" quotePrefix="1" applyNumberFormat="1" applyFont="1" applyFill="1" applyAlignment="1">
      <alignment horizontal="center" vertical="center"/>
    </xf>
    <xf numFmtId="165" fontId="7" fillId="5" borderId="0" xfId="2" applyNumberFormat="1" applyFont="1" applyFill="1" applyAlignment="1">
      <alignment horizontal="center" vertical="center"/>
    </xf>
    <xf numFmtId="0" fontId="26" fillId="0" borderId="5" xfId="2" applyFont="1" applyBorder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26" fillId="0" borderId="6" xfId="2" applyFont="1" applyBorder="1" applyAlignment="1">
      <alignment horizontal="center" vertical="center"/>
    </xf>
    <xf numFmtId="0" fontId="24" fillId="0" borderId="2" xfId="2" applyFont="1" applyBorder="1" applyAlignment="1">
      <alignment horizontal="center" vertical="center"/>
    </xf>
    <xf numFmtId="0" fontId="24" fillId="0" borderId="3" xfId="2" applyFont="1" applyBorder="1" applyAlignment="1">
      <alignment horizontal="center" vertical="center"/>
    </xf>
    <xf numFmtId="0" fontId="24" fillId="0" borderId="4" xfId="2" applyFont="1" applyBorder="1" applyAlignment="1">
      <alignment horizontal="center" vertical="center"/>
    </xf>
    <xf numFmtId="0" fontId="24" fillId="0" borderId="5" xfId="2" applyFont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4" fillId="0" borderId="6" xfId="2" applyFont="1" applyBorder="1" applyAlignment="1">
      <alignment horizontal="center" vertical="center"/>
    </xf>
    <xf numFmtId="0" fontId="25" fillId="0" borderId="5" xfId="2" applyFont="1" applyBorder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25" fillId="0" borderId="6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 wrapText="1"/>
    </xf>
    <xf numFmtId="0" fontId="30" fillId="0" borderId="6" xfId="2" applyFont="1" applyBorder="1" applyAlignment="1">
      <alignment horizontal="center" vertical="center" wrapText="1"/>
    </xf>
    <xf numFmtId="0" fontId="27" fillId="0" borderId="5" xfId="2" applyFont="1" applyBorder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27" fillId="0" borderId="6" xfId="2" applyFont="1" applyBorder="1" applyAlignment="1">
      <alignment horizontal="center" vertical="center"/>
    </xf>
    <xf numFmtId="0" fontId="28" fillId="0" borderId="5" xfId="2" applyFont="1" applyBorder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28" fillId="0" borderId="6" xfId="2" applyFont="1" applyBorder="1" applyAlignment="1">
      <alignment horizontal="center" vertical="center"/>
    </xf>
    <xf numFmtId="0" fontId="29" fillId="0" borderId="5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 wrapText="1"/>
    </xf>
    <xf numFmtId="0" fontId="29" fillId="0" borderId="6" xfId="2" applyFont="1" applyBorder="1" applyAlignment="1">
      <alignment horizontal="center" vertical="center" wrapText="1"/>
    </xf>
    <xf numFmtId="0" fontId="28" fillId="0" borderId="5" xfId="2" applyFont="1" applyBorder="1" applyAlignment="1">
      <alignment horizontal="center" vertical="center" wrapText="1"/>
    </xf>
    <xf numFmtId="0" fontId="28" fillId="0" borderId="0" xfId="2" applyFont="1" applyAlignment="1">
      <alignment horizontal="center" vertical="center" wrapText="1"/>
    </xf>
    <xf numFmtId="0" fontId="28" fillId="0" borderId="6" xfId="2" applyFont="1" applyBorder="1" applyAlignment="1">
      <alignment horizontal="center" vertical="center" wrapText="1"/>
    </xf>
    <xf numFmtId="0" fontId="3" fillId="0" borderId="5" xfId="2" applyBorder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6" xfId="2" applyBorder="1" applyAlignment="1">
      <alignment horizontal="center" vertical="center"/>
    </xf>
    <xf numFmtId="0" fontId="29" fillId="0" borderId="5" xfId="2" applyFont="1" applyBorder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29" fillId="0" borderId="6" xfId="2" applyFont="1" applyBorder="1" applyAlignment="1">
      <alignment horizontal="center" vertical="center"/>
    </xf>
    <xf numFmtId="0" fontId="38" fillId="0" borderId="1" xfId="5" applyFont="1" applyBorder="1" applyAlignment="1">
      <alignment horizontal="center" vertical="center"/>
    </xf>
    <xf numFmtId="0" fontId="34" fillId="0" borderId="0" xfId="5" applyFont="1" applyAlignment="1">
      <alignment horizontal="center" vertical="center"/>
    </xf>
    <xf numFmtId="0" fontId="36" fillId="0" borderId="0" xfId="5" applyFont="1" applyAlignment="1">
      <alignment horizontal="center" vertical="center"/>
    </xf>
    <xf numFmtId="0" fontId="38" fillId="0" borderId="0" xfId="5" applyFont="1" applyAlignment="1">
      <alignment horizontal="center" vertical="center"/>
    </xf>
    <xf numFmtId="0" fontId="40" fillId="0" borderId="0" xfId="5" applyFont="1" applyAlignment="1">
      <alignment horizontal="center" vertical="center"/>
    </xf>
    <xf numFmtId="0" fontId="39" fillId="0" borderId="0" xfId="5" applyFont="1" applyAlignment="1">
      <alignment horizontal="center" vertical="center"/>
    </xf>
    <xf numFmtId="0" fontId="43" fillId="0" borderId="0" xfId="5" applyFont="1" applyAlignment="1">
      <alignment horizontal="center" vertical="center"/>
    </xf>
    <xf numFmtId="0" fontId="38" fillId="0" borderId="10" xfId="2" applyFont="1" applyBorder="1" applyAlignment="1">
      <alignment vertical="center" wrapText="1"/>
    </xf>
    <xf numFmtId="0" fontId="38" fillId="0" borderId="0" xfId="2" applyFont="1" applyAlignment="1">
      <alignment vertical="center" wrapText="1"/>
    </xf>
    <xf numFmtId="0" fontId="44" fillId="0" borderId="1" xfId="5" applyFont="1" applyBorder="1" applyAlignment="1">
      <alignment horizontal="center" vertical="center"/>
    </xf>
    <xf numFmtId="0" fontId="38" fillId="0" borderId="11" xfId="5" applyFont="1" applyBorder="1" applyAlignment="1">
      <alignment horizontal="center" vertical="center" wrapText="1"/>
    </xf>
    <xf numFmtId="0" fontId="38" fillId="0" borderId="0" xfId="5" applyFont="1" applyAlignment="1">
      <alignment horizontal="center" vertical="center" wrapText="1"/>
    </xf>
    <xf numFmtId="0" fontId="38" fillId="0" borderId="12" xfId="5" applyFont="1" applyBorder="1" applyAlignment="1">
      <alignment horizontal="center" vertical="center" wrapText="1"/>
    </xf>
    <xf numFmtId="0" fontId="44" fillId="0" borderId="0" xfId="5" applyFont="1" applyAlignment="1">
      <alignment horizontal="left" vertical="center"/>
    </xf>
    <xf numFmtId="0" fontId="48" fillId="0" borderId="0" xfId="2" applyFont="1" applyAlignment="1">
      <alignment wrapText="1"/>
    </xf>
    <xf numFmtId="0" fontId="38" fillId="0" borderId="0" xfId="5" applyFont="1" applyAlignment="1">
      <alignment vertical="center" wrapText="1"/>
    </xf>
    <xf numFmtId="0" fontId="48" fillId="0" borderId="0" xfId="2" applyFont="1" applyAlignment="1">
      <alignment horizontal="left" wrapText="1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left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49" fillId="0" borderId="0" xfId="0" applyFont="1" applyAlignment="1">
      <alignment horizontal="left" vertical="center" wrapText="1"/>
    </xf>
    <xf numFmtId="0" fontId="58" fillId="0" borderId="1" xfId="0" applyFont="1" applyBorder="1" applyAlignment="1">
      <alignment horizontal="center" vertical="center" wrapText="1"/>
    </xf>
    <xf numFmtId="0" fontId="58" fillId="0" borderId="16" xfId="0" applyFont="1" applyBorder="1" applyAlignment="1">
      <alignment horizontal="center" vertical="center" wrapText="1"/>
    </xf>
    <xf numFmtId="0" fontId="58" fillId="0" borderId="10" xfId="0" applyFont="1" applyBorder="1" applyAlignment="1">
      <alignment horizontal="center" vertical="center" wrapText="1"/>
    </xf>
    <xf numFmtId="0" fontId="58" fillId="0" borderId="17" xfId="0" applyFont="1" applyBorder="1" applyAlignment="1">
      <alignment horizontal="center" vertical="center" wrapText="1"/>
    </xf>
    <xf numFmtId="0" fontId="58" fillId="0" borderId="13" xfId="0" applyFont="1" applyBorder="1" applyAlignment="1">
      <alignment horizontal="center" vertical="center" wrapText="1"/>
    </xf>
    <xf numFmtId="0" fontId="58" fillId="0" borderId="14" xfId="0" applyFont="1" applyBorder="1" applyAlignment="1">
      <alignment horizontal="center" vertical="center" wrapText="1"/>
    </xf>
    <xf numFmtId="0" fontId="58" fillId="0" borderId="15" xfId="0" applyFont="1" applyBorder="1" applyAlignment="1">
      <alignment horizontal="center" vertical="center" wrapText="1"/>
    </xf>
    <xf numFmtId="0" fontId="58" fillId="0" borderId="16" xfId="0" applyFont="1" applyBorder="1" applyAlignment="1">
      <alignment horizontal="center" vertical="center"/>
    </xf>
    <xf numFmtId="0" fontId="58" fillId="0" borderId="17" xfId="0" applyFont="1" applyBorder="1" applyAlignment="1">
      <alignment horizontal="center" vertical="center"/>
    </xf>
    <xf numFmtId="0" fontId="58" fillId="0" borderId="13" xfId="0" applyFont="1" applyBorder="1" applyAlignment="1">
      <alignment horizontal="center" vertical="center"/>
    </xf>
    <xf numFmtId="0" fontId="58" fillId="0" borderId="15" xfId="0" applyFont="1" applyBorder="1" applyAlignment="1">
      <alignment horizontal="center" vertical="center"/>
    </xf>
    <xf numFmtId="10" fontId="2" fillId="0" borderId="1" xfId="4" applyNumberFormat="1" applyFont="1" applyBorder="1" applyAlignment="1">
      <alignment horizontal="center" vertical="center"/>
    </xf>
    <xf numFmtId="0" fontId="58" fillId="0" borderId="18" xfId="0" applyFont="1" applyBorder="1" applyAlignment="1">
      <alignment horizontal="center" vertical="center"/>
    </xf>
    <xf numFmtId="0" fontId="58" fillId="0" borderId="19" xfId="0" applyFont="1" applyBorder="1" applyAlignment="1">
      <alignment horizontal="center" vertical="center"/>
    </xf>
    <xf numFmtId="0" fontId="58" fillId="0" borderId="20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4" fontId="2" fillId="0" borderId="21" xfId="0" applyNumberFormat="1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3" fontId="36" fillId="0" borderId="21" xfId="0" applyNumberFormat="1" applyFont="1" applyBorder="1" applyAlignment="1">
      <alignment horizontal="center" vertical="center"/>
    </xf>
    <xf numFmtId="3" fontId="36" fillId="0" borderId="22" xfId="0" applyNumberFormat="1" applyFont="1" applyBorder="1" applyAlignment="1">
      <alignment horizontal="center" vertical="center"/>
    </xf>
    <xf numFmtId="0" fontId="49" fillId="0" borderId="0" xfId="0" applyFont="1" applyAlignment="1">
      <alignment horizontal="left" vertical="center"/>
    </xf>
    <xf numFmtId="0" fontId="75" fillId="0" borderId="0" xfId="2" applyFont="1" applyAlignment="1">
      <alignment horizontal="center" vertical="center"/>
    </xf>
    <xf numFmtId="0" fontId="3" fillId="0" borderId="0" xfId="2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5"/>
    </xf>
    <xf numFmtId="0" fontId="7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76" fillId="0" borderId="0" xfId="2" applyFont="1" applyAlignment="1">
      <alignment horizontal="center" vertical="center"/>
    </xf>
    <xf numFmtId="0" fontId="13" fillId="0" borderId="1" xfId="11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13" fillId="0" borderId="18" xfId="11" applyFont="1" applyBorder="1" applyAlignment="1">
      <alignment horizontal="center" vertical="center"/>
    </xf>
    <xf numFmtId="0" fontId="13" fillId="0" borderId="19" xfId="11" applyFont="1" applyBorder="1" applyAlignment="1">
      <alignment horizontal="center" vertical="center"/>
    </xf>
    <xf numFmtId="0" fontId="13" fillId="0" borderId="20" xfId="11" applyFont="1" applyBorder="1" applyAlignment="1">
      <alignment horizontal="center" vertical="center"/>
    </xf>
    <xf numFmtId="0" fontId="13" fillId="0" borderId="18" xfId="11" applyFont="1" applyBorder="1" applyAlignment="1">
      <alignment horizontal="center" vertical="center" wrapText="1"/>
    </xf>
    <xf numFmtId="0" fontId="13" fillId="0" borderId="19" xfId="11" applyFont="1" applyBorder="1" applyAlignment="1">
      <alignment horizontal="center" vertical="center" wrapText="1"/>
    </xf>
    <xf numFmtId="0" fontId="13" fillId="0" borderId="20" xfId="11" applyFont="1" applyBorder="1" applyAlignment="1">
      <alignment horizontal="center" vertical="center" wrapText="1"/>
    </xf>
    <xf numFmtId="0" fontId="13" fillId="0" borderId="1" xfId="11" applyFont="1" applyBorder="1" applyAlignment="1">
      <alignment horizontal="center" vertical="center"/>
    </xf>
    <xf numFmtId="0" fontId="13" fillId="0" borderId="1" xfId="11" applyFont="1" applyBorder="1" applyAlignment="1">
      <alignment horizontal="center" vertical="center" textRotation="90"/>
    </xf>
    <xf numFmtId="0" fontId="13" fillId="0" borderId="1" xfId="11" applyFont="1" applyBorder="1" applyAlignment="1">
      <alignment horizontal="center" vertical="center" textRotation="90" wrapText="1"/>
    </xf>
    <xf numFmtId="0" fontId="83" fillId="0" borderId="18" xfId="12" applyFont="1" applyBorder="1" applyAlignment="1">
      <alignment horizontal="center" vertical="center" wrapText="1"/>
    </xf>
    <xf numFmtId="0" fontId="83" fillId="0" borderId="20" xfId="12" applyFont="1" applyBorder="1" applyAlignment="1">
      <alignment horizontal="center" vertical="center" wrapText="1"/>
    </xf>
    <xf numFmtId="0" fontId="83" fillId="0" borderId="18" xfId="12" applyFont="1" applyBorder="1" applyAlignment="1">
      <alignment horizontal="center" vertical="center"/>
    </xf>
    <xf numFmtId="0" fontId="83" fillId="0" borderId="20" xfId="12" applyFont="1" applyBorder="1" applyAlignment="1">
      <alignment horizontal="center" vertical="center"/>
    </xf>
    <xf numFmtId="0" fontId="83" fillId="0" borderId="1" xfId="12" applyFont="1" applyBorder="1" applyAlignment="1">
      <alignment horizontal="center" vertical="center" wrapText="1"/>
    </xf>
    <xf numFmtId="0" fontId="83" fillId="0" borderId="21" xfId="12" applyFont="1" applyBorder="1" applyAlignment="1">
      <alignment horizontal="center" vertical="center" wrapText="1"/>
    </xf>
    <xf numFmtId="0" fontId="83" fillId="0" borderId="25" xfId="12" applyFont="1" applyBorder="1" applyAlignment="1">
      <alignment horizontal="center" vertical="center" wrapText="1"/>
    </xf>
    <xf numFmtId="0" fontId="83" fillId="0" borderId="22" xfId="12" applyFont="1" applyBorder="1" applyAlignment="1">
      <alignment horizontal="center" vertical="center" wrapText="1"/>
    </xf>
    <xf numFmtId="0" fontId="83" fillId="0" borderId="1" xfId="12" applyFont="1" applyBorder="1" applyAlignment="1">
      <alignment horizontal="center" vertical="center"/>
    </xf>
    <xf numFmtId="0" fontId="83" fillId="0" borderId="21" xfId="12" applyFont="1" applyBorder="1" applyAlignment="1">
      <alignment horizontal="center" vertical="center"/>
    </xf>
    <xf numFmtId="0" fontId="83" fillId="0" borderId="22" xfId="12" applyFont="1" applyBorder="1" applyAlignment="1">
      <alignment horizontal="center" vertical="center"/>
    </xf>
    <xf numFmtId="0" fontId="83" fillId="0" borderId="25" xfId="12" applyFont="1" applyBorder="1" applyAlignment="1">
      <alignment horizontal="center" vertical="center"/>
    </xf>
    <xf numFmtId="4" fontId="49" fillId="0" borderId="0" xfId="0" applyNumberFormat="1" applyFont="1" applyAlignment="1">
      <alignment horizontal="left" vertical="center"/>
    </xf>
    <xf numFmtId="10" fontId="49" fillId="0" borderId="0" xfId="4" applyNumberFormat="1" applyFont="1" applyFill="1" applyAlignment="1">
      <alignment horizontal="left" vertical="center"/>
    </xf>
    <xf numFmtId="0" fontId="90" fillId="0" borderId="16" xfId="0" applyFont="1" applyBorder="1" applyAlignment="1">
      <alignment horizontal="center" vertical="center" wrapText="1"/>
    </xf>
    <xf numFmtId="0" fontId="90" fillId="0" borderId="10" xfId="0" applyFont="1" applyBorder="1" applyAlignment="1">
      <alignment horizontal="center" vertical="center" wrapText="1"/>
    </xf>
    <xf numFmtId="0" fontId="90" fillId="0" borderId="17" xfId="0" applyFont="1" applyBorder="1" applyAlignment="1">
      <alignment horizontal="center" vertical="center" wrapText="1"/>
    </xf>
    <xf numFmtId="0" fontId="90" fillId="0" borderId="13" xfId="0" applyFont="1" applyBorder="1" applyAlignment="1">
      <alignment horizontal="center" vertical="center" wrapText="1"/>
    </xf>
    <xf numFmtId="0" fontId="90" fillId="0" borderId="14" xfId="0" applyFont="1" applyBorder="1" applyAlignment="1">
      <alignment horizontal="center" vertical="center" wrapText="1"/>
    </xf>
    <xf numFmtId="0" fontId="90" fillId="0" borderId="15" xfId="0" applyFont="1" applyBorder="1" applyAlignment="1">
      <alignment horizontal="center" vertical="center" wrapText="1"/>
    </xf>
    <xf numFmtId="0" fontId="90" fillId="0" borderId="18" xfId="0" applyFont="1" applyBorder="1" applyAlignment="1">
      <alignment horizontal="center" vertical="center" wrapText="1"/>
    </xf>
    <xf numFmtId="0" fontId="90" fillId="0" borderId="20" xfId="0" applyFont="1" applyBorder="1" applyAlignment="1">
      <alignment horizontal="center" vertical="center" wrapText="1"/>
    </xf>
    <xf numFmtId="0" fontId="49" fillId="0" borderId="16" xfId="0" applyFont="1" applyBorder="1" applyAlignment="1">
      <alignment vertical="center" wrapText="1"/>
    </xf>
    <xf numFmtId="0" fontId="49" fillId="0" borderId="10" xfId="0" applyFont="1" applyBorder="1" applyAlignment="1">
      <alignment vertical="center" wrapText="1"/>
    </xf>
    <xf numFmtId="0" fontId="49" fillId="0" borderId="17" xfId="0" applyFont="1" applyBorder="1" applyAlignment="1">
      <alignment vertical="center" wrapText="1"/>
    </xf>
    <xf numFmtId="0" fontId="49" fillId="0" borderId="11" xfId="0" applyFont="1" applyBorder="1" applyAlignment="1">
      <alignment vertical="center" wrapText="1"/>
    </xf>
    <xf numFmtId="0" fontId="49" fillId="0" borderId="0" xfId="0" applyFont="1" applyAlignment="1">
      <alignment vertical="center" wrapText="1"/>
    </xf>
    <xf numFmtId="0" fontId="49" fillId="0" borderId="12" xfId="0" applyFont="1" applyBorder="1" applyAlignment="1">
      <alignment vertical="center" wrapText="1"/>
    </xf>
    <xf numFmtId="0" fontId="49" fillId="0" borderId="13" xfId="0" applyFont="1" applyBorder="1" applyAlignment="1">
      <alignment vertical="center" wrapText="1"/>
    </xf>
    <xf numFmtId="0" fontId="49" fillId="0" borderId="14" xfId="0" applyFont="1" applyBorder="1" applyAlignment="1">
      <alignment vertical="center" wrapText="1"/>
    </xf>
    <xf numFmtId="0" fontId="49" fillId="0" borderId="15" xfId="0" applyFont="1" applyBorder="1" applyAlignment="1">
      <alignment vertical="center" wrapText="1"/>
    </xf>
    <xf numFmtId="0" fontId="49" fillId="0" borderId="21" xfId="0" applyFont="1" applyBorder="1" applyAlignment="1">
      <alignment horizontal="center" vertical="top" wrapText="1"/>
    </xf>
    <xf numFmtId="0" fontId="49" fillId="0" borderId="25" xfId="0" applyFont="1" applyBorder="1" applyAlignment="1">
      <alignment horizontal="center" vertical="top" wrapText="1"/>
    </xf>
    <xf numFmtId="0" fontId="49" fillId="0" borderId="22" xfId="0" applyFont="1" applyBorder="1" applyAlignment="1">
      <alignment horizontal="center" vertical="top" wrapText="1"/>
    </xf>
    <xf numFmtId="0" fontId="49" fillId="0" borderId="0" xfId="0" applyFont="1" applyAlignment="1">
      <alignment vertical="center"/>
    </xf>
    <xf numFmtId="0" fontId="90" fillId="0" borderId="1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</cellXfs>
  <cellStyles count="13">
    <cellStyle name="Comma 10" xfId="9" xr:uid="{36EF2CF1-067F-41C6-98E8-D18EA3F022FE}"/>
    <cellStyle name="Comma 3" xfId="8" xr:uid="{681CA9B0-AC2B-41BF-8874-19CE86FD3794}"/>
    <cellStyle name="Hyperlink" xfId="3" builtinId="8"/>
    <cellStyle name="Normal" xfId="0" builtinId="0"/>
    <cellStyle name="Normal 10 2 2" xfId="2" xr:uid="{C93577E0-1557-4922-A16A-5D1FAF80F896}"/>
    <cellStyle name="Normal 10 2 2 2" xfId="6" xr:uid="{5C050F33-CDFF-42C8-A249-F8DD13DDE9CA}"/>
    <cellStyle name="Normal 15 2 2" xfId="12" xr:uid="{327D4E2F-A051-4780-ACE6-BC399B4AE353}"/>
    <cellStyle name="Normal 15 2 3" xfId="10" xr:uid="{AA4F94BA-196C-4D34-A9DE-B5EE67D554C7}"/>
    <cellStyle name="Normal 16 3 3" xfId="1" xr:uid="{C5D48AD3-48FE-4CDA-9F08-18294397DE18}"/>
    <cellStyle name="Normal 2 2 2" xfId="11" xr:uid="{3CE1E259-38FB-43D6-BE22-57331801E78F}"/>
    <cellStyle name="Normal 3 6 3" xfId="5" xr:uid="{CD819145-AB2D-4C52-8978-E7C48F51807F}"/>
    <cellStyle name="Normal 70 3 4" xfId="7" xr:uid="{5ADC4ACD-463C-4D60-83E9-5CA80B992942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0</xdr:row>
      <xdr:rowOff>91441</xdr:rowOff>
    </xdr:from>
    <xdr:to>
      <xdr:col>5</xdr:col>
      <xdr:colOff>373380</xdr:colOff>
      <xdr:row>3</xdr:row>
      <xdr:rowOff>208535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2D9E1C-BEC1-469B-A0DD-79B22B4B13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91441"/>
          <a:ext cx="1066800" cy="8943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685800</xdr:colOff>
      <xdr:row>0</xdr:row>
      <xdr:rowOff>68581</xdr:rowOff>
    </xdr:from>
    <xdr:to>
      <xdr:col>5</xdr:col>
      <xdr:colOff>845820</xdr:colOff>
      <xdr:row>1</xdr:row>
      <xdr:rowOff>30481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id="{81517B02-934F-40EE-A89C-11F72BCD14D9}"/>
            </a:ext>
          </a:extLst>
        </xdr:cNvPr>
        <xdr:cNvSpPr txBox="1"/>
      </xdr:nvSpPr>
      <xdr:spPr>
        <a:xfrm flipH="1">
          <a:off x="4853940" y="68581"/>
          <a:ext cx="891540" cy="1447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२०२</a:t>
          </a:r>
        </a:p>
      </xdr:txBody>
    </xdr:sp>
    <xdr:clientData/>
  </xdr:twoCellAnchor>
  <xdr:twoCellAnchor editAs="oneCell">
    <xdr:from>
      <xdr:col>0</xdr:col>
      <xdr:colOff>114300</xdr:colOff>
      <xdr:row>0</xdr:row>
      <xdr:rowOff>106680</xdr:rowOff>
    </xdr:from>
    <xdr:to>
      <xdr:col>1</xdr:col>
      <xdr:colOff>944880</xdr:colOff>
      <xdr:row>4</xdr:row>
      <xdr:rowOff>132334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67C7BB-048F-4562-AB37-A4195D7B9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06680"/>
          <a:ext cx="1066800" cy="8943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45720</xdr:rowOff>
    </xdr:from>
    <xdr:to>
      <xdr:col>1</xdr:col>
      <xdr:colOff>739139</xdr:colOff>
      <xdr:row>4</xdr:row>
      <xdr:rowOff>122795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FB72C9-ED64-4C4E-A8A7-6C3261E90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5720"/>
          <a:ext cx="910589" cy="772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594360</xdr:colOff>
      <xdr:row>0</xdr:row>
      <xdr:rowOff>45720</xdr:rowOff>
    </xdr:from>
    <xdr:to>
      <xdr:col>13</xdr:col>
      <xdr:colOff>319623</xdr:colOff>
      <xdr:row>1</xdr:row>
      <xdr:rowOff>0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id="{F2E31E92-604C-4BF1-937E-DD92EBF2BAA5}"/>
            </a:ext>
          </a:extLst>
        </xdr:cNvPr>
        <xdr:cNvSpPr txBox="1"/>
      </xdr:nvSpPr>
      <xdr:spPr>
        <a:xfrm>
          <a:off x="8702040" y="45720"/>
          <a:ext cx="868263" cy="1752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५०४</a:t>
          </a:r>
        </a:p>
      </xdr:txBody>
    </xdr:sp>
    <xdr:clientData/>
  </xdr:twoCellAnchor>
  <xdr:twoCellAnchor editAs="oneCell">
    <xdr:from>
      <xdr:col>1</xdr:col>
      <xdr:colOff>327660</xdr:colOff>
      <xdr:row>0</xdr:row>
      <xdr:rowOff>137160</xdr:rowOff>
    </xdr:from>
    <xdr:to>
      <xdr:col>1</xdr:col>
      <xdr:colOff>1394460</xdr:colOff>
      <xdr:row>4</xdr:row>
      <xdr:rowOff>56134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D7F39F-FD08-48B6-8E03-C25FE92613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" y="137160"/>
          <a:ext cx="1066800" cy="8943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</xdr:colOff>
      <xdr:row>0</xdr:row>
      <xdr:rowOff>45720</xdr:rowOff>
    </xdr:from>
    <xdr:ext cx="944880" cy="807364"/>
    <xdr:pic>
      <xdr:nvPicPr>
        <xdr:cNvPr id="2" name="Picture 1">
          <a:extLst>
            <a:ext uri="{FF2B5EF4-FFF2-40B4-BE49-F238E27FC236}">
              <a16:creationId xmlns:a16="http://schemas.microsoft.com/office/drawing/2014/main" id="{789BA1BB-39DB-48E8-91A8-5F0B813E6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45720"/>
          <a:ext cx="944880" cy="80736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0</xdr:row>
      <xdr:rowOff>68580</xdr:rowOff>
    </xdr:from>
    <xdr:ext cx="944880" cy="807364"/>
    <xdr:pic>
      <xdr:nvPicPr>
        <xdr:cNvPr id="2" name="Picture 1">
          <a:extLst>
            <a:ext uri="{FF2B5EF4-FFF2-40B4-BE49-F238E27FC236}">
              <a16:creationId xmlns:a16="http://schemas.microsoft.com/office/drawing/2014/main" id="{2D39D6C3-9DD6-42F0-933A-EFF754AAF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" y="68580"/>
          <a:ext cx="944880" cy="80736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198120</xdr:colOff>
      <xdr:row>0</xdr:row>
      <xdr:rowOff>68580</xdr:rowOff>
    </xdr:from>
    <xdr:ext cx="944880" cy="822604"/>
    <xdr:pic>
      <xdr:nvPicPr>
        <xdr:cNvPr id="2" name="Picture 1">
          <a:extLst>
            <a:ext uri="{FF2B5EF4-FFF2-40B4-BE49-F238E27FC236}">
              <a16:creationId xmlns:a16="http://schemas.microsoft.com/office/drawing/2014/main" id="{19D74BBD-8193-4953-BC45-F2B232650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68580"/>
          <a:ext cx="944880" cy="822604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144779</xdr:colOff>
      <xdr:row>0</xdr:row>
      <xdr:rowOff>65267</xdr:rowOff>
    </xdr:from>
    <xdr:to>
      <xdr:col>15</xdr:col>
      <xdr:colOff>292238</xdr:colOff>
      <xdr:row>1</xdr:row>
      <xdr:rowOff>38100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id="{8348C0DD-0DB4-4D13-A0CB-885610B640C9}"/>
            </a:ext>
          </a:extLst>
        </xdr:cNvPr>
        <xdr:cNvSpPr txBox="1"/>
      </xdr:nvSpPr>
      <xdr:spPr>
        <a:xfrm flipH="1">
          <a:off x="8458199" y="65267"/>
          <a:ext cx="878979" cy="1938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0" tIns="0" rIns="0" bIns="0" rtlCol="0" anchor="ctr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ne-NP" sz="1100">
              <a:latin typeface="Utsaah" panose="020B0604020202020204" pitchFamily="34" charset="0"/>
              <a:cs typeface="Utsaah" panose="020B0604020202020204" pitchFamily="34" charset="0"/>
            </a:rPr>
            <a:t>म.ले.प.फाराम नं: ५१०</a:t>
          </a:r>
        </a:p>
      </xdr:txBody>
    </xdr:sp>
    <xdr:clientData/>
  </xdr:twoCellAnchor>
  <xdr:twoCellAnchor editAs="oneCell">
    <xdr:from>
      <xdr:col>1</xdr:col>
      <xdr:colOff>152400</xdr:colOff>
      <xdr:row>0</xdr:row>
      <xdr:rowOff>121920</xdr:rowOff>
    </xdr:from>
    <xdr:to>
      <xdr:col>2</xdr:col>
      <xdr:colOff>777240</xdr:colOff>
      <xdr:row>4</xdr:row>
      <xdr:rowOff>40894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8958BB9-83D7-4BC6-A4CF-F43CF58C1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" y="121920"/>
          <a:ext cx="1066800" cy="894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youtube.com/watch?v=hAuATJkx29Q" TargetMode="External"/><Relationship Id="rId1" Type="http://schemas.openxmlformats.org/officeDocument/2006/relationships/hyperlink" Target="http://idoparwat.gandaki.gov.n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43FE5-5D3A-4BE8-B8B2-954FAFC30DA2}">
  <dimension ref="A1:K38"/>
  <sheetViews>
    <sheetView view="pageBreakPreview" topLeftCell="A25" zoomScaleNormal="100" zoomScaleSheetLayoutView="100" workbookViewId="0">
      <selection activeCell="H37" sqref="H37"/>
    </sheetView>
  </sheetViews>
  <sheetFormatPr defaultColWidth="8.88671875" defaultRowHeight="13.2"/>
  <cols>
    <col min="1" max="4" width="7.88671875" style="75" customWidth="1"/>
    <col min="5" max="5" width="12.88671875" style="75" customWidth="1"/>
    <col min="6" max="6" width="8.6640625" style="75" customWidth="1"/>
    <col min="7" max="7" width="7.88671875" style="75" customWidth="1"/>
    <col min="8" max="8" width="6.33203125" style="75" customWidth="1"/>
    <col min="9" max="9" width="7.88671875" style="75" customWidth="1"/>
    <col min="10" max="10" width="5.109375" style="75" customWidth="1"/>
    <col min="11" max="11" width="4.88671875" style="75" customWidth="1"/>
    <col min="12" max="16384" width="8.88671875" style="75"/>
  </cols>
  <sheetData>
    <row r="1" spans="1:11" ht="20.399999999999999">
      <c r="A1" s="356"/>
      <c r="B1" s="357"/>
      <c r="C1" s="357"/>
      <c r="D1" s="357"/>
      <c r="E1" s="357"/>
      <c r="F1" s="357"/>
      <c r="G1" s="357"/>
      <c r="H1" s="357"/>
      <c r="I1" s="357"/>
      <c r="J1" s="357"/>
      <c r="K1" s="358"/>
    </row>
    <row r="2" spans="1:11" ht="20.399999999999999">
      <c r="A2" s="359"/>
      <c r="B2" s="360"/>
      <c r="C2" s="360"/>
      <c r="D2" s="360"/>
      <c r="E2" s="360"/>
      <c r="F2" s="360"/>
      <c r="G2" s="360"/>
      <c r="H2" s="360"/>
      <c r="I2" s="360"/>
      <c r="J2" s="360"/>
      <c r="K2" s="361"/>
    </row>
    <row r="3" spans="1:11" ht="20.399999999999999">
      <c r="A3" s="359"/>
      <c r="B3" s="360"/>
      <c r="C3" s="360"/>
      <c r="D3" s="360"/>
      <c r="E3" s="360"/>
      <c r="F3" s="360"/>
      <c r="G3" s="360"/>
      <c r="H3" s="360"/>
      <c r="I3" s="360"/>
      <c r="J3" s="360"/>
      <c r="K3" s="361"/>
    </row>
    <row r="4" spans="1:11" ht="20.399999999999999">
      <c r="A4" s="359"/>
      <c r="B4" s="360"/>
      <c r="C4" s="360"/>
      <c r="D4" s="360"/>
      <c r="E4" s="360"/>
      <c r="F4" s="360"/>
      <c r="G4" s="360"/>
      <c r="H4" s="360"/>
      <c r="I4" s="360"/>
      <c r="J4" s="360"/>
      <c r="K4" s="361"/>
    </row>
    <row r="5" spans="1:11" ht="13.8">
      <c r="A5" s="362" t="s">
        <v>0</v>
      </c>
      <c r="B5" s="363"/>
      <c r="C5" s="363"/>
      <c r="D5" s="363"/>
      <c r="E5" s="363"/>
      <c r="F5" s="363"/>
      <c r="G5" s="363"/>
      <c r="H5" s="363"/>
      <c r="I5" s="363"/>
      <c r="J5" s="363"/>
      <c r="K5" s="364"/>
    </row>
    <row r="6" spans="1:11" ht="16.8">
      <c r="A6" s="353" t="s">
        <v>1</v>
      </c>
      <c r="B6" s="354"/>
      <c r="C6" s="354"/>
      <c r="D6" s="354"/>
      <c r="E6" s="354"/>
      <c r="F6" s="354"/>
      <c r="G6" s="354"/>
      <c r="H6" s="354"/>
      <c r="I6" s="354"/>
      <c r="J6" s="354"/>
      <c r="K6" s="355"/>
    </row>
    <row r="7" spans="1:11" ht="20.399999999999999">
      <c r="A7" s="359" t="s">
        <v>2</v>
      </c>
      <c r="B7" s="360"/>
      <c r="C7" s="360"/>
      <c r="D7" s="360"/>
      <c r="E7" s="360"/>
      <c r="F7" s="360"/>
      <c r="G7" s="360"/>
      <c r="H7" s="360"/>
      <c r="I7" s="360"/>
      <c r="J7" s="360"/>
      <c r="K7" s="361"/>
    </row>
    <row r="8" spans="1:11" ht="22.8">
      <c r="A8" s="368" t="s">
        <v>3</v>
      </c>
      <c r="B8" s="369"/>
      <c r="C8" s="369"/>
      <c r="D8" s="369"/>
      <c r="E8" s="369"/>
      <c r="F8" s="369"/>
      <c r="G8" s="369"/>
      <c r="H8" s="369"/>
      <c r="I8" s="369"/>
      <c r="J8" s="369"/>
      <c r="K8" s="370"/>
    </row>
    <row r="9" spans="1:11" ht="17.399999999999999">
      <c r="A9" s="371" t="s">
        <v>4</v>
      </c>
      <c r="B9" s="372"/>
      <c r="C9" s="372"/>
      <c r="D9" s="372"/>
      <c r="E9" s="372"/>
      <c r="F9" s="372"/>
      <c r="G9" s="372"/>
      <c r="H9" s="372"/>
      <c r="I9" s="372"/>
      <c r="J9" s="372"/>
      <c r="K9" s="373"/>
    </row>
    <row r="10" spans="1:11" ht="20.399999999999999">
      <c r="A10" s="359"/>
      <c r="B10" s="360"/>
      <c r="C10" s="360"/>
      <c r="D10" s="360"/>
      <c r="E10" s="360"/>
      <c r="F10" s="360"/>
      <c r="G10" s="360"/>
      <c r="H10" s="360"/>
      <c r="I10" s="360"/>
      <c r="J10" s="360"/>
      <c r="K10" s="361"/>
    </row>
    <row r="11" spans="1:11" ht="20.399999999999999" customHeight="1">
      <c r="A11" s="374"/>
      <c r="B11" s="375"/>
      <c r="C11" s="375"/>
      <c r="D11" s="375"/>
      <c r="E11" s="375"/>
      <c r="F11" s="375"/>
      <c r="G11" s="375"/>
      <c r="H11" s="375"/>
      <c r="I11" s="375"/>
      <c r="J11" s="375"/>
      <c r="K11" s="376"/>
    </row>
    <row r="12" spans="1:11" ht="20.399999999999999" customHeight="1">
      <c r="A12" s="374"/>
      <c r="B12" s="375"/>
      <c r="C12" s="375"/>
      <c r="D12" s="375"/>
      <c r="E12" s="375"/>
      <c r="F12" s="375"/>
      <c r="G12" s="375"/>
      <c r="H12" s="375"/>
      <c r="I12" s="375"/>
      <c r="J12" s="375"/>
      <c r="K12" s="376"/>
    </row>
    <row r="13" spans="1:11" ht="20.399999999999999" customHeight="1">
      <c r="A13" s="374"/>
      <c r="B13" s="375"/>
      <c r="C13" s="375"/>
      <c r="D13" s="375"/>
      <c r="E13" s="375"/>
      <c r="F13" s="375"/>
      <c r="G13" s="375"/>
      <c r="H13" s="375"/>
      <c r="I13" s="375"/>
      <c r="J13" s="375"/>
      <c r="K13" s="376"/>
    </row>
    <row r="14" spans="1:11" ht="20.399999999999999" customHeight="1">
      <c r="A14" s="374"/>
      <c r="B14" s="375"/>
      <c r="C14" s="375"/>
      <c r="D14" s="375"/>
      <c r="E14" s="375"/>
      <c r="F14" s="375"/>
      <c r="G14" s="375"/>
      <c r="H14" s="375"/>
      <c r="I14" s="375"/>
      <c r="J14" s="375"/>
      <c r="K14" s="376"/>
    </row>
    <row r="15" spans="1:11" ht="20.399999999999999">
      <c r="A15" s="359"/>
      <c r="B15" s="360"/>
      <c r="C15" s="360"/>
      <c r="D15" s="360"/>
      <c r="E15" s="360"/>
      <c r="F15" s="360"/>
      <c r="G15" s="360"/>
      <c r="H15" s="360"/>
      <c r="I15" s="360"/>
      <c r="J15" s="360"/>
      <c r="K15" s="361"/>
    </row>
    <row r="16" spans="1:11" ht="22.8">
      <c r="A16" s="365" t="s">
        <v>189</v>
      </c>
      <c r="B16" s="366"/>
      <c r="C16" s="366"/>
      <c r="D16" s="366"/>
      <c r="E16" s="366"/>
      <c r="F16" s="366"/>
      <c r="G16" s="366"/>
      <c r="H16" s="366"/>
      <c r="I16" s="366"/>
      <c r="J16" s="366"/>
      <c r="K16" s="367"/>
    </row>
    <row r="17" spans="1:11" ht="20.399999999999999" customHeight="1">
      <c r="A17" s="365"/>
      <c r="B17" s="366"/>
      <c r="C17" s="366"/>
      <c r="D17" s="366"/>
      <c r="E17" s="366"/>
      <c r="F17" s="366"/>
      <c r="G17" s="366"/>
      <c r="H17" s="366"/>
      <c r="I17" s="366"/>
      <c r="J17" s="366"/>
      <c r="K17" s="367"/>
    </row>
    <row r="18" spans="1:11" ht="20.399999999999999" customHeight="1">
      <c r="A18" s="76"/>
      <c r="B18" s="77"/>
      <c r="C18" s="77"/>
      <c r="D18" s="77"/>
      <c r="E18" s="77"/>
      <c r="F18" s="77"/>
      <c r="G18" s="77"/>
      <c r="H18" s="77"/>
      <c r="I18" s="77"/>
      <c r="J18" s="77"/>
      <c r="K18" s="78"/>
    </row>
    <row r="19" spans="1:11" ht="20.399999999999999" customHeight="1">
      <c r="A19" s="76"/>
      <c r="B19" s="77"/>
      <c r="C19" s="77"/>
      <c r="D19" s="77"/>
      <c r="E19" s="77"/>
      <c r="F19" s="77"/>
      <c r="G19" s="77"/>
      <c r="H19" s="77"/>
      <c r="I19" s="77"/>
      <c r="J19" s="77"/>
      <c r="K19" s="78"/>
    </row>
    <row r="20" spans="1:11" ht="20.399999999999999" customHeight="1">
      <c r="A20" s="76"/>
      <c r="B20" s="77"/>
      <c r="C20" s="77"/>
      <c r="D20" s="77"/>
      <c r="E20" s="77"/>
      <c r="F20" s="77"/>
      <c r="G20" s="77"/>
      <c r="H20" s="77"/>
      <c r="I20" s="77"/>
      <c r="J20" s="77"/>
      <c r="K20" s="78"/>
    </row>
    <row r="21" spans="1:11" ht="20.399999999999999" customHeight="1">
      <c r="A21" s="76"/>
      <c r="B21" s="77"/>
      <c r="C21" s="77"/>
      <c r="D21" s="77"/>
      <c r="E21" s="77"/>
      <c r="F21" s="77"/>
      <c r="G21" s="77"/>
      <c r="H21" s="77"/>
      <c r="I21" s="77"/>
      <c r="J21" s="77"/>
      <c r="K21" s="78"/>
    </row>
    <row r="22" spans="1:11" ht="20.399999999999999" customHeight="1">
      <c r="A22" s="374"/>
      <c r="B22" s="375"/>
      <c r="C22" s="375"/>
      <c r="D22" s="375"/>
      <c r="E22" s="375"/>
      <c r="F22" s="375"/>
      <c r="G22" s="375"/>
      <c r="H22" s="375"/>
      <c r="I22" s="375"/>
      <c r="J22" s="375"/>
      <c r="K22" s="376"/>
    </row>
    <row r="23" spans="1:11" ht="20.399999999999999" customHeight="1">
      <c r="A23" s="374"/>
      <c r="B23" s="375"/>
      <c r="C23" s="375"/>
      <c r="D23" s="375"/>
      <c r="E23" s="375"/>
      <c r="F23" s="375"/>
      <c r="G23" s="375"/>
      <c r="H23" s="375"/>
      <c r="I23" s="375"/>
      <c r="J23" s="375"/>
      <c r="K23" s="376"/>
    </row>
    <row r="24" spans="1:11" ht="17.399999999999999">
      <c r="A24" s="371" t="s">
        <v>190</v>
      </c>
      <c r="B24" s="372"/>
      <c r="C24" s="372"/>
      <c r="D24" s="372"/>
      <c r="E24" s="372"/>
      <c r="F24" s="372"/>
      <c r="G24" s="372"/>
      <c r="H24" s="372"/>
      <c r="I24" s="372"/>
      <c r="J24" s="372"/>
      <c r="K24" s="373"/>
    </row>
    <row r="25" spans="1:11" ht="52.2" customHeight="1">
      <c r="A25" s="377" t="s">
        <v>191</v>
      </c>
      <c r="B25" s="378"/>
      <c r="C25" s="378"/>
      <c r="D25" s="378"/>
      <c r="E25" s="378"/>
      <c r="F25" s="378"/>
      <c r="G25" s="378"/>
      <c r="H25" s="378"/>
      <c r="I25" s="378"/>
      <c r="J25" s="378"/>
      <c r="K25" s="379"/>
    </row>
    <row r="26" spans="1:11" ht="17.399999999999999">
      <c r="A26" s="371" t="s">
        <v>457</v>
      </c>
      <c r="B26" s="372"/>
      <c r="C26" s="372"/>
      <c r="D26" s="372"/>
      <c r="E26" s="372"/>
      <c r="F26" s="372"/>
      <c r="G26" s="372"/>
      <c r="H26" s="372"/>
      <c r="I26" s="372"/>
      <c r="J26" s="372"/>
      <c r="K26" s="373"/>
    </row>
    <row r="27" spans="1:11">
      <c r="A27" s="380"/>
      <c r="B27" s="381"/>
      <c r="C27" s="381"/>
      <c r="D27" s="381"/>
      <c r="E27" s="381"/>
      <c r="F27" s="381"/>
      <c r="G27" s="381"/>
      <c r="H27" s="381"/>
      <c r="I27" s="381"/>
      <c r="J27" s="381"/>
      <c r="K27" s="382"/>
    </row>
    <row r="28" spans="1:11">
      <c r="A28" s="380"/>
      <c r="B28" s="381"/>
      <c r="C28" s="381"/>
      <c r="D28" s="381"/>
      <c r="E28" s="381"/>
      <c r="F28" s="381"/>
      <c r="G28" s="381"/>
      <c r="H28" s="381"/>
      <c r="I28" s="381"/>
      <c r="J28" s="381"/>
      <c r="K28" s="382"/>
    </row>
    <row r="29" spans="1:11">
      <c r="A29" s="380"/>
      <c r="B29" s="381"/>
      <c r="C29" s="381"/>
      <c r="D29" s="381"/>
      <c r="E29" s="381"/>
      <c r="F29" s="381"/>
      <c r="G29" s="381"/>
      <c r="H29" s="381"/>
      <c r="I29" s="381"/>
      <c r="J29" s="381"/>
      <c r="K29" s="382"/>
    </row>
    <row r="30" spans="1:11" ht="20.399999999999999">
      <c r="A30" s="359"/>
      <c r="B30" s="360"/>
      <c r="C30" s="360"/>
      <c r="D30" s="360"/>
      <c r="E30" s="360"/>
      <c r="F30" s="360"/>
      <c r="G30" s="360"/>
      <c r="H30" s="360"/>
      <c r="I30" s="360"/>
      <c r="J30" s="360"/>
      <c r="K30" s="361"/>
    </row>
    <row r="31" spans="1:11" s="79" customFormat="1" ht="21">
      <c r="A31" s="383" t="s">
        <v>456</v>
      </c>
      <c r="B31" s="384"/>
      <c r="C31" s="384"/>
      <c r="D31" s="384"/>
      <c r="E31" s="384"/>
      <c r="F31" s="384"/>
      <c r="G31" s="384"/>
      <c r="H31" s="384"/>
      <c r="I31" s="384"/>
      <c r="J31" s="384"/>
      <c r="K31" s="385"/>
    </row>
    <row r="32" spans="1:11" ht="20.399999999999999">
      <c r="A32" s="359"/>
      <c r="B32" s="360"/>
      <c r="C32" s="360"/>
      <c r="D32" s="360"/>
      <c r="E32" s="360"/>
      <c r="F32" s="360"/>
      <c r="G32" s="360"/>
      <c r="H32" s="360"/>
      <c r="I32" s="360"/>
      <c r="J32" s="360"/>
      <c r="K32" s="361"/>
    </row>
    <row r="33" spans="1:11" ht="20.399999999999999">
      <c r="A33" s="359"/>
      <c r="B33" s="360"/>
      <c r="C33" s="360"/>
      <c r="D33" s="360"/>
      <c r="E33" s="360"/>
      <c r="F33" s="360"/>
      <c r="G33" s="360"/>
      <c r="H33" s="360"/>
      <c r="I33" s="360"/>
      <c r="J33" s="360"/>
      <c r="K33" s="361"/>
    </row>
    <row r="34" spans="1:11" ht="19.2">
      <c r="A34" s="80"/>
      <c r="B34" s="79"/>
      <c r="C34" s="81" t="s">
        <v>192</v>
      </c>
      <c r="D34" s="81"/>
      <c r="E34" s="81"/>
      <c r="F34" s="79"/>
      <c r="G34" s="79"/>
      <c r="H34" s="81" t="s">
        <v>193</v>
      </c>
      <c r="I34" s="79"/>
      <c r="J34" s="79"/>
      <c r="K34" s="82"/>
    </row>
    <row r="35" spans="1:11" s="84" customFormat="1" ht="15">
      <c r="A35" s="83"/>
      <c r="C35" s="85" t="s">
        <v>194</v>
      </c>
      <c r="D35" s="85"/>
      <c r="E35" s="85"/>
      <c r="H35" s="85" t="s">
        <v>3</v>
      </c>
      <c r="K35" s="86"/>
    </row>
    <row r="36" spans="1:11" s="84" customFormat="1" ht="15">
      <c r="A36" s="83"/>
      <c r="C36" s="85" t="s">
        <v>458</v>
      </c>
      <c r="H36" s="85" t="s">
        <v>459</v>
      </c>
      <c r="K36" s="86"/>
    </row>
    <row r="37" spans="1:11" s="84" customFormat="1" ht="15.6" thickBot="1">
      <c r="A37" s="87"/>
      <c r="B37" s="88"/>
      <c r="C37" s="88"/>
      <c r="D37" s="88"/>
      <c r="E37" s="88"/>
      <c r="F37" s="88"/>
      <c r="G37" s="88"/>
      <c r="H37" s="88"/>
      <c r="I37" s="88"/>
      <c r="J37" s="88"/>
      <c r="K37" s="89"/>
    </row>
    <row r="38" spans="1:11" s="84" customFormat="1" ht="15"/>
  </sheetData>
  <mergeCells count="29">
    <mergeCell ref="A33:K33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17:K17"/>
    <mergeCell ref="A7:K7"/>
    <mergeCell ref="A8:K8"/>
    <mergeCell ref="A9:K9"/>
    <mergeCell ref="A10:K10"/>
    <mergeCell ref="A11:K11"/>
    <mergeCell ref="A12:K12"/>
    <mergeCell ref="A13:K13"/>
    <mergeCell ref="A14:K14"/>
    <mergeCell ref="A15:K15"/>
    <mergeCell ref="A16:K16"/>
    <mergeCell ref="A6:K6"/>
    <mergeCell ref="A1:K1"/>
    <mergeCell ref="A2:K2"/>
    <mergeCell ref="A3:K3"/>
    <mergeCell ref="A4:K4"/>
    <mergeCell ref="A5:K5"/>
  </mergeCells>
  <pageMargins left="1.21" right="0.52" top="0.56999999999999995" bottom="0.5" header="0.4" footer="0.35"/>
  <pageSetup paperSize="9" scale="97" orientation="portrait" blackAndWhite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1ACDB-A7F7-4DA9-9ED9-0F6CEB142C4C}">
  <sheetPr codeName="Sheet3"/>
  <dimension ref="A1:J105"/>
  <sheetViews>
    <sheetView tabSelected="1" view="pageBreakPreview" zoomScaleNormal="100" zoomScaleSheetLayoutView="100" workbookViewId="0">
      <pane ySplit="1" topLeftCell="A2" activePane="bottomLeft" state="frozen"/>
      <selection activeCell="H45" sqref="H45"/>
      <selection pane="bottomLeft" activeCell="I95" sqref="I95"/>
    </sheetView>
  </sheetViews>
  <sheetFormatPr defaultColWidth="9.109375" defaultRowHeight="13.2"/>
  <cols>
    <col min="1" max="1" width="25" style="18" customWidth="1"/>
    <col min="2" max="2" width="22.109375" style="18" customWidth="1"/>
    <col min="3" max="3" width="21.6640625" style="18" customWidth="1"/>
    <col min="4" max="4" width="19.6640625" style="18" customWidth="1"/>
    <col min="5" max="5" width="19.44140625" style="18" customWidth="1"/>
    <col min="6" max="6" width="19" style="18" customWidth="1"/>
    <col min="7" max="7" width="9.88671875" style="18" bestFit="1" customWidth="1"/>
    <col min="8" max="8" width="2.6640625" style="18" customWidth="1"/>
    <col min="9" max="9" width="78.5546875" style="18" customWidth="1"/>
    <col min="10" max="10" width="15.6640625" style="18" bestFit="1" customWidth="1"/>
    <col min="11" max="16384" width="9.109375" style="18"/>
  </cols>
  <sheetData>
    <row r="1" spans="1:10" ht="52.8">
      <c r="A1" s="31" t="s">
        <v>56</v>
      </c>
      <c r="B1" s="32" t="s">
        <v>139</v>
      </c>
      <c r="C1" s="32" t="s">
        <v>140</v>
      </c>
      <c r="D1" s="32" t="s">
        <v>141</v>
      </c>
      <c r="E1" s="32" t="s">
        <v>131</v>
      </c>
      <c r="F1" s="32" t="s">
        <v>143</v>
      </c>
      <c r="G1" s="35" t="s">
        <v>26</v>
      </c>
    </row>
    <row r="2" spans="1:10" ht="39.6">
      <c r="A2" s="55" t="s">
        <v>180</v>
      </c>
      <c r="B2" s="56" t="s">
        <v>181</v>
      </c>
      <c r="C2" s="56" t="s">
        <v>181</v>
      </c>
      <c r="D2" s="56" t="s">
        <v>181</v>
      </c>
      <c r="E2" s="56" t="s">
        <v>181</v>
      </c>
      <c r="F2" s="58"/>
      <c r="G2" s="26"/>
    </row>
    <row r="3" spans="1:10">
      <c r="A3" s="24" t="s">
        <v>100</v>
      </c>
      <c r="B3" s="56">
        <v>99.174820390091881</v>
      </c>
      <c r="C3" s="56">
        <v>100.31267416077455</v>
      </c>
      <c r="D3" s="56">
        <v>94.164481961779472</v>
      </c>
      <c r="E3" s="56">
        <v>411.7</v>
      </c>
      <c r="F3" s="33"/>
      <c r="G3" s="26"/>
      <c r="I3" s="47" t="s">
        <v>151</v>
      </c>
    </row>
    <row r="4" spans="1:10">
      <c r="A4" s="24" t="s">
        <v>101</v>
      </c>
      <c r="B4" s="56">
        <v>99.174820390091881</v>
      </c>
      <c r="C4" s="56">
        <v>100.31267416077453</v>
      </c>
      <c r="D4" s="56">
        <v>94.164481961779472</v>
      </c>
      <c r="E4" s="56">
        <v>411.7</v>
      </c>
      <c r="F4" s="33"/>
      <c r="G4" s="26"/>
      <c r="I4" s="42" t="s">
        <v>33</v>
      </c>
      <c r="J4" s="43">
        <v>100</v>
      </c>
    </row>
    <row r="5" spans="1:10">
      <c r="A5" s="24" t="s">
        <v>102</v>
      </c>
      <c r="B5" s="56">
        <v>99.174820390091881</v>
      </c>
      <c r="C5" s="56">
        <v>100.31267416077453</v>
      </c>
      <c r="D5" s="56">
        <v>94.059320914312039</v>
      </c>
      <c r="E5" s="56">
        <v>416.1</v>
      </c>
      <c r="F5" s="33"/>
      <c r="G5" s="26"/>
      <c r="I5" s="42" t="s">
        <v>34</v>
      </c>
      <c r="J5" s="43">
        <f>AVERAGE(592.290478979484, 592.290478979484, 592.290478979484, 592.290478979484, 592.290478979484, 592.290478979484, 592.290478979484, 592.290478979484, 592.290478979484, 592.82, 592.82445308174, 592.82445308174)</f>
        <v>592.42360141490292</v>
      </c>
    </row>
    <row r="6" spans="1:10">
      <c r="A6" s="24" t="s">
        <v>103</v>
      </c>
      <c r="B6" s="56">
        <v>99.531924976369197</v>
      </c>
      <c r="C6" s="56">
        <v>99.091315270578974</v>
      </c>
      <c r="D6" s="56">
        <v>94.966382406050442</v>
      </c>
      <c r="E6" s="56">
        <v>416.1</v>
      </c>
      <c r="F6" s="33"/>
      <c r="G6" s="26"/>
      <c r="I6" s="42" t="s">
        <v>35</v>
      </c>
      <c r="J6" s="44">
        <f>J5/J4</f>
        <v>5.9242360141490291</v>
      </c>
    </row>
    <row r="7" spans="1:10">
      <c r="A7" s="24" t="s">
        <v>104</v>
      </c>
      <c r="B7" s="56">
        <v>99.531924976369197</v>
      </c>
      <c r="C7" s="56">
        <v>99.091315270578974</v>
      </c>
      <c r="D7" s="56">
        <v>96.208447671291097</v>
      </c>
      <c r="E7" s="56">
        <v>416.1</v>
      </c>
      <c r="F7" s="33"/>
      <c r="G7" s="26"/>
    </row>
    <row r="8" spans="1:10">
      <c r="A8" s="24" t="s">
        <v>105</v>
      </c>
      <c r="B8" s="56">
        <v>99.531924976369197</v>
      </c>
      <c r="C8" s="56">
        <v>99.091315270578988</v>
      </c>
      <c r="D8" s="56">
        <v>98.148242260717637</v>
      </c>
      <c r="E8" s="56">
        <v>417.2</v>
      </c>
      <c r="F8" s="33"/>
      <c r="G8" s="26"/>
      <c r="I8" s="34" t="s">
        <v>144</v>
      </c>
    </row>
    <row r="9" spans="1:10">
      <c r="A9" s="24" t="s">
        <v>106</v>
      </c>
      <c r="B9" s="56">
        <v>100.64227795729366</v>
      </c>
      <c r="C9" s="56">
        <v>99.091315270578988</v>
      </c>
      <c r="D9" s="56">
        <v>101.84156981578217</v>
      </c>
      <c r="E9" s="56">
        <v>424.7</v>
      </c>
      <c r="F9" s="33"/>
      <c r="G9" s="26"/>
      <c r="I9" s="42" t="s">
        <v>36</v>
      </c>
      <c r="J9" s="45">
        <v>102.09383392333984</v>
      </c>
    </row>
    <row r="10" spans="1:10">
      <c r="A10" s="24" t="s">
        <v>107</v>
      </c>
      <c r="B10" s="56">
        <v>100.64227795729366</v>
      </c>
      <c r="C10" s="56">
        <v>99.091315270578988</v>
      </c>
      <c r="D10" s="56">
        <v>102.8551477638204</v>
      </c>
      <c r="E10" s="56">
        <v>437.4</v>
      </c>
      <c r="F10" s="33"/>
      <c r="G10" s="26"/>
      <c r="I10" s="42" t="str">
        <f xml:space="preserve"> "Converting it to base year 2004/05  by multiplying above value by "&amp;J6</f>
        <v>Converting it to base year 2004/05  by multiplying above value by 5.92423601414903</v>
      </c>
      <c r="J10" s="46">
        <f>J9*J6</f>
        <v>604.82796775119982</v>
      </c>
    </row>
    <row r="11" spans="1:10">
      <c r="A11" s="24" t="s">
        <v>108</v>
      </c>
      <c r="B11" s="56">
        <v>100.64227795729366</v>
      </c>
      <c r="C11" s="56">
        <v>99.091315270578988</v>
      </c>
      <c r="D11" s="56">
        <v>102.9277749384318</v>
      </c>
      <c r="E11" s="56">
        <v>437.9</v>
      </c>
      <c r="F11" s="33"/>
      <c r="G11" s="26"/>
    </row>
    <row r="12" spans="1:10">
      <c r="A12" s="24" t="s">
        <v>109</v>
      </c>
      <c r="B12" s="56">
        <v>100.65097667624532</v>
      </c>
      <c r="C12" s="56">
        <v>101.50469529806747</v>
      </c>
      <c r="D12" s="56">
        <v>105.9168390614808</v>
      </c>
      <c r="E12" s="56">
        <v>443</v>
      </c>
      <c r="F12" s="33"/>
      <c r="G12" s="26"/>
      <c r="I12" s="69" t="s">
        <v>147</v>
      </c>
    </row>
    <row r="13" spans="1:10">
      <c r="A13" s="24" t="s">
        <v>110</v>
      </c>
      <c r="B13" s="56">
        <v>100.65097667624532</v>
      </c>
      <c r="C13" s="56">
        <v>101.50469529806747</v>
      </c>
      <c r="D13" s="56">
        <v>106.58388927072822</v>
      </c>
      <c r="E13" s="56">
        <v>443</v>
      </c>
      <c r="F13" s="33"/>
      <c r="G13" s="26"/>
      <c r="I13" s="69" t="s">
        <v>148</v>
      </c>
    </row>
    <row r="14" spans="1:10">
      <c r="A14" s="24" t="s">
        <v>111</v>
      </c>
      <c r="B14" s="56">
        <v>100.65097667624532</v>
      </c>
      <c r="C14" s="56">
        <v>101.50469529806747</v>
      </c>
      <c r="D14" s="56">
        <v>108.16342197382667</v>
      </c>
      <c r="E14" s="56">
        <v>445.9</v>
      </c>
      <c r="F14" s="33"/>
      <c r="G14" s="26"/>
    </row>
    <row r="15" spans="1:10">
      <c r="A15" s="24" t="s">
        <v>112</v>
      </c>
      <c r="B15" s="56">
        <v>102.384895</v>
      </c>
      <c r="C15" s="56">
        <v>108.75660999999999</v>
      </c>
      <c r="D15" s="56">
        <v>107.93351</v>
      </c>
      <c r="E15" s="56">
        <v>451.3</v>
      </c>
      <c r="F15" s="33"/>
      <c r="G15" s="26"/>
    </row>
    <row r="16" spans="1:10">
      <c r="A16" s="24" t="s">
        <v>113</v>
      </c>
      <c r="B16" s="56">
        <v>102.384895</v>
      </c>
      <c r="C16" s="56">
        <v>108.75660999999999</v>
      </c>
      <c r="D16" s="56">
        <v>108.40721000000001</v>
      </c>
      <c r="E16" s="56">
        <v>451.3</v>
      </c>
      <c r="F16" s="33"/>
      <c r="G16" s="26"/>
    </row>
    <row r="17" spans="1:7">
      <c r="A17" s="24" t="s">
        <v>114</v>
      </c>
      <c r="B17" s="56">
        <v>102.384895</v>
      </c>
      <c r="C17" s="56">
        <v>108.75660999999999</v>
      </c>
      <c r="D17" s="56">
        <v>108.465515</v>
      </c>
      <c r="E17" s="56">
        <v>456.8</v>
      </c>
      <c r="F17" s="33"/>
      <c r="G17" s="26"/>
    </row>
    <row r="18" spans="1:7">
      <c r="A18" s="24" t="s">
        <v>115</v>
      </c>
      <c r="B18" s="56">
        <v>104.11819</v>
      </c>
      <c r="C18" s="56">
        <v>113.04262</v>
      </c>
      <c r="D18" s="56">
        <v>107.98721</v>
      </c>
      <c r="E18" s="56">
        <v>464.6</v>
      </c>
      <c r="F18" s="33"/>
      <c r="G18" s="26"/>
    </row>
    <row r="19" spans="1:7">
      <c r="A19" s="24" t="s">
        <v>116</v>
      </c>
      <c r="B19" s="56">
        <v>104.11819</v>
      </c>
      <c r="C19" s="56">
        <v>113.04262</v>
      </c>
      <c r="D19" s="56">
        <v>107.89727000000001</v>
      </c>
      <c r="E19" s="56">
        <v>464.9</v>
      </c>
      <c r="F19" s="33"/>
      <c r="G19" s="26"/>
    </row>
    <row r="20" spans="1:7">
      <c r="A20" s="24" t="s">
        <v>117</v>
      </c>
      <c r="B20" s="56">
        <v>104.11819</v>
      </c>
      <c r="C20" s="56">
        <v>113.04262</v>
      </c>
      <c r="D20" s="56">
        <v>107.89023</v>
      </c>
      <c r="E20" s="56">
        <v>464.9</v>
      </c>
      <c r="F20" s="33"/>
      <c r="G20" s="26"/>
    </row>
    <row r="21" spans="1:7">
      <c r="A21" s="24" t="s">
        <v>118</v>
      </c>
      <c r="B21" s="56">
        <v>104.40072000000001</v>
      </c>
      <c r="C21" s="56">
        <v>113.66679000000001</v>
      </c>
      <c r="D21" s="56">
        <v>107.10903</v>
      </c>
      <c r="E21" s="56">
        <v>474.7</v>
      </c>
      <c r="F21" s="33"/>
      <c r="G21" s="26"/>
    </row>
    <row r="22" spans="1:7">
      <c r="A22" s="24" t="s">
        <v>119</v>
      </c>
      <c r="B22" s="56">
        <v>104.40072000000001</v>
      </c>
      <c r="C22" s="56">
        <v>113.66679000000001</v>
      </c>
      <c r="D22" s="56">
        <v>107.217766</v>
      </c>
      <c r="E22" s="56">
        <v>474.7</v>
      </c>
      <c r="F22" s="33"/>
      <c r="G22" s="26"/>
    </row>
    <row r="23" spans="1:7">
      <c r="A23" s="24" t="s">
        <v>120</v>
      </c>
      <c r="B23" s="56">
        <v>104.40072000000001</v>
      </c>
      <c r="C23" s="56">
        <v>113.66679000000001</v>
      </c>
      <c r="D23" s="56">
        <v>107.16932</v>
      </c>
      <c r="E23" s="56">
        <v>476.3</v>
      </c>
      <c r="F23" s="33"/>
      <c r="G23" s="26"/>
    </row>
    <row r="24" spans="1:7">
      <c r="A24" s="24" t="s">
        <v>121</v>
      </c>
      <c r="B24" s="56">
        <v>104.49441</v>
      </c>
      <c r="C24" s="56">
        <v>113.72093</v>
      </c>
      <c r="D24" s="56">
        <v>108.4</v>
      </c>
      <c r="E24" s="56">
        <v>476.3</v>
      </c>
      <c r="F24" s="33"/>
      <c r="G24" s="26"/>
    </row>
    <row r="25" spans="1:7">
      <c r="A25" s="24" t="s">
        <v>122</v>
      </c>
      <c r="B25" s="56">
        <v>104.49441</v>
      </c>
      <c r="C25" s="56">
        <v>113.72093</v>
      </c>
      <c r="D25" s="56">
        <v>108.51526</v>
      </c>
      <c r="E25" s="56">
        <v>476.6</v>
      </c>
      <c r="F25" s="33"/>
      <c r="G25" s="26"/>
    </row>
    <row r="26" spans="1:7" ht="14.25" customHeight="1">
      <c r="A26" s="24" t="s">
        <v>123</v>
      </c>
      <c r="B26" s="56">
        <v>104.49441</v>
      </c>
      <c r="C26" s="56">
        <v>113.72093</v>
      </c>
      <c r="D26" s="56">
        <v>108.67067</v>
      </c>
      <c r="E26" s="56">
        <v>476.6</v>
      </c>
      <c r="F26" s="33"/>
      <c r="G26" s="26"/>
    </row>
    <row r="27" spans="1:7">
      <c r="A27" s="24" t="s">
        <v>124</v>
      </c>
      <c r="B27" s="56">
        <v>107.11339</v>
      </c>
      <c r="C27" s="56">
        <v>118.47856</v>
      </c>
      <c r="D27" s="56">
        <v>106.58741999999999</v>
      </c>
      <c r="E27" s="56">
        <v>494.830080854051</v>
      </c>
      <c r="F27" s="33"/>
      <c r="G27" s="26"/>
    </row>
    <row r="28" spans="1:7">
      <c r="A28" s="24" t="s">
        <v>99</v>
      </c>
      <c r="B28" s="56">
        <v>107.11339</v>
      </c>
      <c r="C28" s="56">
        <v>118.47856</v>
      </c>
      <c r="D28" s="56">
        <v>105.98266</v>
      </c>
      <c r="E28" s="56">
        <v>495.3</v>
      </c>
      <c r="F28" s="33"/>
      <c r="G28" s="26"/>
    </row>
    <row r="29" spans="1:7">
      <c r="A29" s="24" t="s">
        <v>125</v>
      </c>
      <c r="B29" s="56">
        <v>107.11339</v>
      </c>
      <c r="C29" s="56">
        <v>118.47856</v>
      </c>
      <c r="D29" s="56">
        <v>105.85000599999999</v>
      </c>
      <c r="E29" s="56">
        <v>495.3</v>
      </c>
      <c r="F29" s="33"/>
      <c r="G29" s="26"/>
    </row>
    <row r="30" spans="1:7">
      <c r="A30" s="24" t="s">
        <v>126</v>
      </c>
      <c r="B30" s="56">
        <v>107.387505</v>
      </c>
      <c r="C30" s="56">
        <v>118.1405</v>
      </c>
      <c r="D30" s="56">
        <v>104.74215</v>
      </c>
      <c r="E30" s="56">
        <v>500</v>
      </c>
      <c r="F30" s="33"/>
      <c r="G30" s="26"/>
    </row>
    <row r="31" spans="1:7">
      <c r="A31" s="24" t="s">
        <v>127</v>
      </c>
      <c r="B31" s="56">
        <v>107.387505</v>
      </c>
      <c r="C31" s="56">
        <v>118.1405</v>
      </c>
      <c r="D31" s="56">
        <v>102.328766</v>
      </c>
      <c r="E31" s="56">
        <v>500.8381542398198</v>
      </c>
      <c r="F31" s="33"/>
      <c r="G31" s="26"/>
    </row>
    <row r="32" spans="1:7">
      <c r="A32" s="24" t="s">
        <v>128</v>
      </c>
      <c r="B32" s="56">
        <v>107.387505</v>
      </c>
      <c r="C32" s="56">
        <v>118.1405</v>
      </c>
      <c r="D32" s="56">
        <v>102.426025</v>
      </c>
      <c r="E32" s="56">
        <v>500.8381542398198</v>
      </c>
      <c r="F32" s="33"/>
      <c r="G32" s="26"/>
    </row>
    <row r="33" spans="1:7">
      <c r="A33" s="24" t="s">
        <v>129</v>
      </c>
      <c r="B33" s="56">
        <v>107.676216</v>
      </c>
      <c r="C33" s="56">
        <v>118.26882999999999</v>
      </c>
      <c r="D33" s="56">
        <v>102.93785</v>
      </c>
      <c r="E33" s="56">
        <v>500.8381542398198</v>
      </c>
      <c r="F33" s="33"/>
      <c r="G33" s="26"/>
    </row>
    <row r="34" spans="1:7">
      <c r="A34" s="24" t="s">
        <v>75</v>
      </c>
      <c r="B34" s="56">
        <v>107.676216</v>
      </c>
      <c r="C34" s="56">
        <v>118.26882999999999</v>
      </c>
      <c r="D34" s="56">
        <v>103.13581000000001</v>
      </c>
      <c r="E34" s="56">
        <v>500.8381542398198</v>
      </c>
      <c r="F34" s="33"/>
      <c r="G34" s="26"/>
    </row>
    <row r="35" spans="1:7">
      <c r="A35" s="24" t="s">
        <v>130</v>
      </c>
      <c r="B35" s="56">
        <v>107.676216</v>
      </c>
      <c r="C35" s="56">
        <v>118.26882999999999</v>
      </c>
      <c r="D35" s="56">
        <v>103.13581000000001</v>
      </c>
      <c r="E35" s="56">
        <v>500.8381542398198</v>
      </c>
      <c r="F35" s="33"/>
      <c r="G35" s="26"/>
    </row>
    <row r="36" spans="1:7">
      <c r="A36" s="24" t="s">
        <v>76</v>
      </c>
      <c r="B36" s="56">
        <v>107.739975</v>
      </c>
      <c r="C36" s="56">
        <v>118.31408999999999</v>
      </c>
      <c r="D36" s="56">
        <v>102.75022</v>
      </c>
      <c r="E36" s="56">
        <v>500.8381542398198</v>
      </c>
      <c r="F36" s="33"/>
      <c r="G36" s="26"/>
    </row>
    <row r="37" spans="1:7">
      <c r="A37" s="24" t="s">
        <v>77</v>
      </c>
      <c r="B37" s="56">
        <v>107.739975</v>
      </c>
      <c r="C37" s="56">
        <v>118.31408999999999</v>
      </c>
      <c r="D37" s="56">
        <v>103.44945</v>
      </c>
      <c r="E37" s="56">
        <v>495.96865492666547</v>
      </c>
      <c r="F37" s="33"/>
      <c r="G37" s="26"/>
    </row>
    <row r="38" spans="1:7">
      <c r="A38" s="24" t="s">
        <v>78</v>
      </c>
      <c r="B38" s="56">
        <v>107.739975</v>
      </c>
      <c r="C38" s="56">
        <v>118.31408999999999</v>
      </c>
      <c r="D38" s="56">
        <v>102.49836999999999</v>
      </c>
      <c r="E38" s="56">
        <v>495.96865492666547</v>
      </c>
      <c r="F38" s="33"/>
      <c r="G38" s="26"/>
    </row>
    <row r="39" spans="1:7">
      <c r="A39" s="24" t="s">
        <v>79</v>
      </c>
      <c r="B39" s="56">
        <v>112.19695</v>
      </c>
      <c r="C39" s="56">
        <v>121.68256</v>
      </c>
      <c r="D39" s="56">
        <v>104.10543</v>
      </c>
      <c r="E39" s="56">
        <v>499.06855291105023</v>
      </c>
      <c r="F39" s="33"/>
      <c r="G39" s="26"/>
    </row>
    <row r="40" spans="1:7">
      <c r="A40" s="24" t="s">
        <v>80</v>
      </c>
      <c r="B40" s="56">
        <v>112.19695</v>
      </c>
      <c r="C40" s="56">
        <v>121.68256</v>
      </c>
      <c r="D40" s="56">
        <v>103.72685</v>
      </c>
      <c r="E40" s="56">
        <v>498.81137665773389</v>
      </c>
      <c r="F40" s="33"/>
      <c r="G40" s="26"/>
    </row>
    <row r="41" spans="1:7">
      <c r="A41" s="24" t="s">
        <v>81</v>
      </c>
      <c r="B41" s="56">
        <v>112.19695</v>
      </c>
      <c r="C41" s="56">
        <v>121.68256</v>
      </c>
      <c r="D41" s="56">
        <v>103.59052</v>
      </c>
      <c r="E41" s="56">
        <v>498.81137665773389</v>
      </c>
      <c r="F41" s="33"/>
      <c r="G41" s="26"/>
    </row>
    <row r="42" spans="1:7">
      <c r="A42" s="24" t="s">
        <v>82</v>
      </c>
      <c r="B42" s="56">
        <v>112.74575</v>
      </c>
      <c r="C42" s="56">
        <v>123.893394</v>
      </c>
      <c r="D42" s="56">
        <v>104.547195</v>
      </c>
      <c r="E42" s="56">
        <v>498.81137665773389</v>
      </c>
      <c r="F42" s="33"/>
      <c r="G42" s="26"/>
    </row>
    <row r="43" spans="1:7">
      <c r="A43" s="24" t="s">
        <v>71</v>
      </c>
      <c r="B43" s="56">
        <v>112.74575</v>
      </c>
      <c r="C43" s="56">
        <v>123.893394</v>
      </c>
      <c r="D43" s="56">
        <v>105.03371</v>
      </c>
      <c r="E43" s="56">
        <v>500.96844064228122</v>
      </c>
      <c r="F43" s="33"/>
      <c r="G43" s="26"/>
    </row>
    <row r="44" spans="1:7">
      <c r="A44" s="24" t="s">
        <v>83</v>
      </c>
      <c r="B44" s="56">
        <v>112.74575</v>
      </c>
      <c r="C44" s="56">
        <v>123.893394</v>
      </c>
      <c r="D44" s="56">
        <v>107.12129</v>
      </c>
      <c r="E44" s="56">
        <v>509.09350990196276</v>
      </c>
      <c r="F44" s="33"/>
      <c r="G44" s="26"/>
    </row>
    <row r="45" spans="1:7">
      <c r="A45" s="24" t="s">
        <v>84</v>
      </c>
      <c r="B45" s="56">
        <v>113.512</v>
      </c>
      <c r="C45" s="56">
        <v>124.61403</v>
      </c>
      <c r="D45" s="56">
        <v>109.37220000000001</v>
      </c>
      <c r="E45" s="56">
        <v>511.96033470711359</v>
      </c>
      <c r="F45" s="33"/>
      <c r="G45" s="26"/>
    </row>
    <row r="46" spans="1:7">
      <c r="A46" s="24" t="s">
        <v>85</v>
      </c>
      <c r="B46" s="56">
        <v>113.512</v>
      </c>
      <c r="C46" s="56">
        <v>124.61403</v>
      </c>
      <c r="D46" s="56">
        <v>108.20650000000001</v>
      </c>
      <c r="E46" s="56">
        <v>514.52547814384309</v>
      </c>
      <c r="F46" s="33"/>
      <c r="G46" s="26"/>
    </row>
    <row r="47" spans="1:7">
      <c r="A47" s="24" t="s">
        <v>86</v>
      </c>
      <c r="B47" s="56">
        <v>113.512</v>
      </c>
      <c r="C47" s="56">
        <v>124.61403</v>
      </c>
      <c r="D47" s="56">
        <v>109.27761</v>
      </c>
      <c r="E47" s="56">
        <v>514.52547814384309</v>
      </c>
      <c r="F47" s="33"/>
      <c r="G47" s="26"/>
    </row>
    <row r="48" spans="1:7">
      <c r="A48" s="24" t="s">
        <v>87</v>
      </c>
      <c r="B48" s="56">
        <v>113.68747</v>
      </c>
      <c r="C48" s="56">
        <v>124.67256</v>
      </c>
      <c r="D48" s="56">
        <v>111.41915</v>
      </c>
      <c r="E48" s="56">
        <v>514.52547814384309</v>
      </c>
      <c r="F48" s="33"/>
      <c r="G48" s="26"/>
    </row>
    <row r="49" spans="1:7">
      <c r="A49" s="24" t="s">
        <v>88</v>
      </c>
      <c r="B49" s="56">
        <v>113.68747</v>
      </c>
      <c r="C49" s="56">
        <v>124.67256</v>
      </c>
      <c r="D49" s="56">
        <v>111.89505</v>
      </c>
      <c r="E49" s="56">
        <v>515.84706404692679</v>
      </c>
      <c r="F49" s="33"/>
      <c r="G49" s="26"/>
    </row>
    <row r="50" spans="1:7">
      <c r="A50" s="24" t="s">
        <v>89</v>
      </c>
      <c r="B50" s="56">
        <v>113.68747</v>
      </c>
      <c r="C50" s="56">
        <v>124.67256</v>
      </c>
      <c r="D50" s="56">
        <v>114.13984000000001</v>
      </c>
      <c r="E50" s="56">
        <v>521.96528063896278</v>
      </c>
      <c r="F50" s="33"/>
      <c r="G50" s="26"/>
    </row>
    <row r="51" spans="1:7">
      <c r="A51" s="24" t="s">
        <v>90</v>
      </c>
      <c r="B51" s="56">
        <v>120.54096</v>
      </c>
      <c r="C51" s="56">
        <v>133.48738</v>
      </c>
      <c r="D51" s="56">
        <v>116.11561</v>
      </c>
      <c r="E51" s="56">
        <v>523.74690026221117</v>
      </c>
      <c r="F51" s="33"/>
      <c r="G51" s="26"/>
    </row>
    <row r="52" spans="1:7">
      <c r="A52" s="24" t="s">
        <v>91</v>
      </c>
      <c r="B52" s="56">
        <v>120.54096</v>
      </c>
      <c r="C52" s="56">
        <v>133.48738</v>
      </c>
      <c r="D52" s="56">
        <v>116.20729</v>
      </c>
      <c r="E52" s="56">
        <v>523.74690026221117</v>
      </c>
      <c r="F52" s="33"/>
      <c r="G52" s="26"/>
    </row>
    <row r="53" spans="1:7">
      <c r="A53" s="24" t="s">
        <v>92</v>
      </c>
      <c r="B53" s="56">
        <v>120.54096</v>
      </c>
      <c r="C53" s="56">
        <v>133.48738</v>
      </c>
      <c r="D53" s="56">
        <v>116.35791</v>
      </c>
      <c r="E53" s="56">
        <v>523.74690026221117</v>
      </c>
      <c r="F53" s="33"/>
      <c r="G53" s="26"/>
    </row>
    <row r="54" spans="1:7">
      <c r="A54" s="25" t="s">
        <v>72</v>
      </c>
      <c r="B54" s="56">
        <v>122.78874</v>
      </c>
      <c r="C54" s="56">
        <v>133.53423000000001</v>
      </c>
      <c r="D54" s="56">
        <v>125.55852</v>
      </c>
      <c r="E54" s="56">
        <v>524.63804289344193</v>
      </c>
      <c r="F54" s="33"/>
      <c r="G54" s="26"/>
    </row>
    <row r="55" spans="1:7">
      <c r="A55" s="25" t="s">
        <v>73</v>
      </c>
      <c r="B55" s="56">
        <v>122.78874</v>
      </c>
      <c r="C55" s="56">
        <v>133.53423000000001</v>
      </c>
      <c r="D55" s="56">
        <v>125.35019</v>
      </c>
      <c r="E55" s="56">
        <v>526.8947436082924</v>
      </c>
      <c r="F55" s="33"/>
      <c r="G55" s="26"/>
    </row>
    <row r="56" spans="1:7">
      <c r="A56" s="25" t="s">
        <v>74</v>
      </c>
      <c r="B56" s="56">
        <v>122.78874</v>
      </c>
      <c r="C56" s="56">
        <v>133.53423000000001</v>
      </c>
      <c r="D56" s="56">
        <v>125.87631</v>
      </c>
      <c r="E56" s="56">
        <v>526.8947436082924</v>
      </c>
      <c r="F56" s="33"/>
      <c r="G56" s="26"/>
    </row>
    <row r="57" spans="1:7">
      <c r="A57" s="25" t="s">
        <v>93</v>
      </c>
      <c r="B57" s="56">
        <v>122.931854</v>
      </c>
      <c r="C57" s="56">
        <v>134.86948000000001</v>
      </c>
      <c r="D57" s="56">
        <v>127.536804</v>
      </c>
      <c r="E57" s="56">
        <v>526.8947436082924</v>
      </c>
      <c r="F57" s="33"/>
      <c r="G57" s="26"/>
    </row>
    <row r="58" spans="1:7">
      <c r="A58" s="25" t="s">
        <v>94</v>
      </c>
      <c r="B58" s="56">
        <v>122.931854</v>
      </c>
      <c r="C58" s="56">
        <v>134.86948000000001</v>
      </c>
      <c r="D58" s="56">
        <v>134.43776</v>
      </c>
      <c r="E58" s="56">
        <v>533.10235907247784</v>
      </c>
      <c r="F58" s="33"/>
      <c r="G58" s="26"/>
    </row>
    <row r="59" spans="1:7">
      <c r="A59" s="25" t="s">
        <v>95</v>
      </c>
      <c r="B59" s="56">
        <v>122.931854</v>
      </c>
      <c r="C59" s="56">
        <v>134.86948000000001</v>
      </c>
      <c r="D59" s="56">
        <v>136.83524</v>
      </c>
      <c r="E59" s="56">
        <v>541.76608888158205</v>
      </c>
      <c r="F59" s="33"/>
      <c r="G59" s="26"/>
    </row>
    <row r="60" spans="1:7">
      <c r="A60" s="26" t="s">
        <v>96</v>
      </c>
      <c r="B60" s="56">
        <v>124.46802</v>
      </c>
      <c r="C60" s="56">
        <v>138.37277</v>
      </c>
      <c r="D60" s="56">
        <v>141.30508</v>
      </c>
      <c r="E60" s="56">
        <v>541.81853276662514</v>
      </c>
      <c r="F60" s="33"/>
      <c r="G60" s="26"/>
    </row>
    <row r="61" spans="1:7">
      <c r="A61" s="26" t="s">
        <v>97</v>
      </c>
      <c r="B61" s="56">
        <v>124.46802</v>
      </c>
      <c r="C61" s="56">
        <v>138.37277</v>
      </c>
      <c r="D61" s="56">
        <v>140.15342999999999</v>
      </c>
      <c r="E61" s="56">
        <v>541.81853276662514</v>
      </c>
      <c r="F61" s="33"/>
      <c r="G61" s="26"/>
    </row>
    <row r="62" spans="1:7">
      <c r="A62" s="26" t="s">
        <v>98</v>
      </c>
      <c r="B62" s="56">
        <v>124.46802</v>
      </c>
      <c r="C62" s="56">
        <v>138.37277</v>
      </c>
      <c r="D62" s="56">
        <v>137.81296</v>
      </c>
      <c r="E62" s="56">
        <v>550.44273964787089</v>
      </c>
      <c r="F62" s="33"/>
      <c r="G62" s="26"/>
    </row>
    <row r="63" spans="1:7">
      <c r="A63" s="25" t="s">
        <v>37</v>
      </c>
      <c r="B63" s="56">
        <v>130.10400000000001</v>
      </c>
      <c r="C63" s="56">
        <v>143.53903</v>
      </c>
      <c r="D63" s="56">
        <v>138.59886</v>
      </c>
      <c r="E63" s="56">
        <v>571.04259181258897</v>
      </c>
      <c r="F63" s="33"/>
      <c r="G63" s="26"/>
    </row>
    <row r="64" spans="1:7">
      <c r="A64" s="25" t="s">
        <v>38</v>
      </c>
      <c r="B64" s="56">
        <v>130.10400000000001</v>
      </c>
      <c r="C64" s="56">
        <v>143.53903</v>
      </c>
      <c r="D64" s="56">
        <v>138.70862</v>
      </c>
      <c r="E64" s="56">
        <v>572.5602013037668</v>
      </c>
      <c r="F64" s="33"/>
      <c r="G64" s="26"/>
    </row>
    <row r="65" spans="1:7">
      <c r="A65" s="25" t="s">
        <v>39</v>
      </c>
      <c r="B65" s="56">
        <v>130.10400000000001</v>
      </c>
      <c r="C65" s="56">
        <v>143.53903</v>
      </c>
      <c r="D65" s="56">
        <v>138.77884</v>
      </c>
      <c r="E65" s="56">
        <v>572.5602013037668</v>
      </c>
      <c r="F65" s="33"/>
      <c r="G65" s="26"/>
    </row>
    <row r="66" spans="1:7">
      <c r="A66" s="25" t="s">
        <v>6</v>
      </c>
      <c r="B66" s="56">
        <v>130.25603000000001</v>
      </c>
      <c r="C66" s="56">
        <v>143.53903</v>
      </c>
      <c r="D66" s="56">
        <v>140.49205000000001</v>
      </c>
      <c r="E66" s="56">
        <v>572.5602013037668</v>
      </c>
      <c r="F66" s="33"/>
      <c r="G66" s="26"/>
    </row>
    <row r="67" spans="1:7">
      <c r="A67" s="25" t="s">
        <v>40</v>
      </c>
      <c r="B67" s="56">
        <v>130.25603000000001</v>
      </c>
      <c r="C67" s="56">
        <v>143.53903</v>
      </c>
      <c r="D67" s="56">
        <v>138.52575999999999</v>
      </c>
      <c r="E67" s="56">
        <v>572.5602013037668</v>
      </c>
      <c r="F67" s="33"/>
      <c r="G67" s="26"/>
    </row>
    <row r="68" spans="1:7">
      <c r="A68" s="25" t="s">
        <v>41</v>
      </c>
      <c r="B68" s="56">
        <v>130.25603000000001</v>
      </c>
      <c r="C68" s="56">
        <v>143.53903</v>
      </c>
      <c r="D68" s="56">
        <v>139.30699000000001</v>
      </c>
      <c r="E68" s="56">
        <v>572.5602013037668</v>
      </c>
      <c r="F68" s="33"/>
      <c r="G68" s="26"/>
    </row>
    <row r="69" spans="1:7">
      <c r="A69" s="25" t="s">
        <v>42</v>
      </c>
      <c r="B69" s="56">
        <v>132.56921</v>
      </c>
      <c r="C69" s="56">
        <v>144.41847000000001</v>
      </c>
      <c r="D69" s="56">
        <v>142.93492000000001</v>
      </c>
      <c r="E69" s="56">
        <v>572.5602013037668</v>
      </c>
      <c r="F69" s="33"/>
      <c r="G69" s="26"/>
    </row>
    <row r="70" spans="1:7">
      <c r="A70" s="25" t="s">
        <v>43</v>
      </c>
      <c r="B70" s="56">
        <v>132.56921</v>
      </c>
      <c r="C70" s="56">
        <v>144.41847000000001</v>
      </c>
      <c r="D70" s="56">
        <v>143.28242</v>
      </c>
      <c r="E70" s="56">
        <v>572.5602013037668</v>
      </c>
      <c r="F70" s="33"/>
      <c r="G70" s="26"/>
    </row>
    <row r="71" spans="1:7">
      <c r="A71" s="25" t="s">
        <v>44</v>
      </c>
      <c r="B71" s="56">
        <v>132.56921</v>
      </c>
      <c r="C71" s="56">
        <v>144.41847000000001</v>
      </c>
      <c r="D71" s="56">
        <v>145.23429999999999</v>
      </c>
      <c r="E71" s="56">
        <v>576.53975955176679</v>
      </c>
      <c r="F71" s="33"/>
      <c r="G71" s="26"/>
    </row>
    <row r="72" spans="1:7">
      <c r="A72" s="25" t="s">
        <v>45</v>
      </c>
      <c r="B72" s="56">
        <v>133.0308</v>
      </c>
      <c r="C72" s="56">
        <v>144.69982999999999</v>
      </c>
      <c r="D72" s="56">
        <v>145.09305000000001</v>
      </c>
      <c r="E72" s="56">
        <v>582.08340285916222</v>
      </c>
      <c r="F72" s="33"/>
      <c r="G72" s="26"/>
    </row>
    <row r="73" spans="1:7">
      <c r="A73" s="25" t="s">
        <v>46</v>
      </c>
      <c r="B73" s="56">
        <v>133.0308</v>
      </c>
      <c r="C73" s="56">
        <v>144.69982999999999</v>
      </c>
      <c r="D73" s="56">
        <v>141.61176</v>
      </c>
      <c r="E73" s="56">
        <v>587.12144851394805</v>
      </c>
      <c r="F73" s="33"/>
      <c r="G73" s="26"/>
    </row>
    <row r="74" spans="1:7">
      <c r="A74" s="25" t="s">
        <v>47</v>
      </c>
      <c r="B74" s="56">
        <v>133.0308</v>
      </c>
      <c r="C74" s="56">
        <v>144.69982999999999</v>
      </c>
      <c r="D74" s="56">
        <v>141.51938000000001</v>
      </c>
      <c r="E74" s="56">
        <v>587.12144851394805</v>
      </c>
      <c r="F74" s="33"/>
      <c r="G74" s="26"/>
    </row>
    <row r="75" spans="1:7">
      <c r="A75" s="25" t="s">
        <v>48</v>
      </c>
      <c r="B75" s="56">
        <v>136.17882</v>
      </c>
      <c r="C75" s="56">
        <v>146.67479</v>
      </c>
      <c r="D75" s="56">
        <v>138.53404</v>
      </c>
      <c r="E75" s="56">
        <v>592.29047897948431</v>
      </c>
      <c r="F75" s="33"/>
      <c r="G75" s="26"/>
    </row>
    <row r="76" spans="1:7">
      <c r="A76" s="25" t="s">
        <v>49</v>
      </c>
      <c r="B76" s="56">
        <v>136.17882</v>
      </c>
      <c r="C76" s="56">
        <v>146.67479</v>
      </c>
      <c r="D76" s="56">
        <v>138.66414</v>
      </c>
      <c r="E76" s="56">
        <v>592.29047897948431</v>
      </c>
      <c r="F76" s="33"/>
      <c r="G76" s="26"/>
    </row>
    <row r="77" spans="1:7">
      <c r="A77" s="25" t="s">
        <v>27</v>
      </c>
      <c r="B77" s="56">
        <v>136.17882</v>
      </c>
      <c r="C77" s="56">
        <v>146.67479</v>
      </c>
      <c r="D77" s="56">
        <v>138.31232</v>
      </c>
      <c r="E77" s="56">
        <v>592.29047897948431</v>
      </c>
      <c r="F77" s="33"/>
      <c r="G77" s="26"/>
    </row>
    <row r="78" spans="1:7">
      <c r="A78" s="25" t="s">
        <v>50</v>
      </c>
      <c r="B78" s="56">
        <v>136.22429</v>
      </c>
      <c r="C78" s="56">
        <v>147.3124</v>
      </c>
      <c r="D78" s="56">
        <v>139.01846</v>
      </c>
      <c r="E78" s="56">
        <v>592.29047897948431</v>
      </c>
      <c r="F78" s="33"/>
      <c r="G78" s="26"/>
    </row>
    <row r="79" spans="1:7">
      <c r="A79" s="25" t="s">
        <v>51</v>
      </c>
      <c r="B79" s="56">
        <v>136.22429</v>
      </c>
      <c r="C79" s="56">
        <v>147.3124</v>
      </c>
      <c r="D79" s="56">
        <v>137.61363</v>
      </c>
      <c r="E79" s="56">
        <v>592.29047897948431</v>
      </c>
      <c r="F79" s="33"/>
      <c r="G79" s="26"/>
    </row>
    <row r="80" spans="1:7">
      <c r="A80" s="25" t="s">
        <v>28</v>
      </c>
      <c r="B80" s="56">
        <v>136.22429</v>
      </c>
      <c r="C80" s="56">
        <v>147.3124</v>
      </c>
      <c r="D80" s="56">
        <v>137.80153999999999</v>
      </c>
      <c r="E80" s="56">
        <v>592.29047897948431</v>
      </c>
      <c r="F80" s="33"/>
      <c r="G80" s="26"/>
    </row>
    <row r="81" spans="1:7">
      <c r="A81" s="25" t="s">
        <v>52</v>
      </c>
      <c r="B81" s="56">
        <v>136.46172000000001</v>
      </c>
      <c r="C81" s="56">
        <v>147.3124</v>
      </c>
      <c r="D81" s="56">
        <v>135.33297999999999</v>
      </c>
      <c r="E81" s="56">
        <v>592.29047897948431</v>
      </c>
      <c r="F81" s="33"/>
      <c r="G81" s="26"/>
    </row>
    <row r="82" spans="1:7">
      <c r="A82" s="25" t="s">
        <v>53</v>
      </c>
      <c r="B82" s="56">
        <v>136.46172000000001</v>
      </c>
      <c r="C82" s="56">
        <v>147.3124</v>
      </c>
      <c r="D82" s="56">
        <v>135.12860000000001</v>
      </c>
      <c r="E82" s="56">
        <v>592.29047897948431</v>
      </c>
      <c r="F82" s="33"/>
      <c r="G82" s="26"/>
    </row>
    <row r="83" spans="1:7">
      <c r="A83" s="25" t="s">
        <v>29</v>
      </c>
      <c r="B83" s="56">
        <v>136.46172000000001</v>
      </c>
      <c r="C83" s="56">
        <v>147.3124</v>
      </c>
      <c r="D83" s="56">
        <v>134.77957000000001</v>
      </c>
      <c r="E83" s="56">
        <v>592.29047897948431</v>
      </c>
      <c r="F83" s="33"/>
      <c r="G83" s="26"/>
    </row>
    <row r="84" spans="1:7">
      <c r="A84" s="25" t="s">
        <v>54</v>
      </c>
      <c r="B84" s="56">
        <v>136.72</v>
      </c>
      <c r="C84" s="56">
        <v>147.31</v>
      </c>
      <c r="D84" s="56">
        <v>137.05000000000001</v>
      </c>
      <c r="E84" s="56">
        <v>592.82000000000005</v>
      </c>
      <c r="F84" s="33"/>
      <c r="G84" s="26"/>
    </row>
    <row r="85" spans="1:7">
      <c r="A85" s="25" t="s">
        <v>30</v>
      </c>
      <c r="B85" s="56">
        <v>136.71912</v>
      </c>
      <c r="C85" s="56">
        <v>147.3124</v>
      </c>
      <c r="D85" s="56">
        <v>138.60736</v>
      </c>
      <c r="E85" s="56">
        <v>592.82445308174033</v>
      </c>
      <c r="F85" s="33"/>
      <c r="G85" s="26"/>
    </row>
    <row r="86" spans="1:7">
      <c r="A86" s="25" t="s">
        <v>55</v>
      </c>
      <c r="B86" s="56">
        <v>136.71912</v>
      </c>
      <c r="C86" s="56">
        <v>147.3124</v>
      </c>
      <c r="D86" s="56">
        <v>138.07658000000001</v>
      </c>
      <c r="E86" s="56">
        <v>592.82445308174033</v>
      </c>
      <c r="F86" s="33"/>
      <c r="G86" s="26"/>
    </row>
    <row r="87" spans="1:7">
      <c r="A87" s="26" t="s">
        <v>132</v>
      </c>
      <c r="B87" s="57">
        <v>138.15049999999999</v>
      </c>
      <c r="C87" s="57">
        <v>151.90478999999999</v>
      </c>
      <c r="D87" s="57">
        <v>132.70518000000001</v>
      </c>
      <c r="E87" s="57">
        <f t="shared" ref="E87:E105" si="0">IF(F87="Not published",F87,F87*J$6)</f>
        <v>604.82796775119982</v>
      </c>
      <c r="F87" s="41">
        <v>102.09383392333984</v>
      </c>
      <c r="G87" s="26" t="s">
        <v>142</v>
      </c>
    </row>
    <row r="88" spans="1:7">
      <c r="A88" s="26" t="s">
        <v>133</v>
      </c>
      <c r="B88" s="57">
        <v>138.15049999999999</v>
      </c>
      <c r="C88" s="57">
        <v>151.90478999999999</v>
      </c>
      <c r="D88" s="57">
        <v>132.81482</v>
      </c>
      <c r="E88" s="57">
        <f t="shared" si="0"/>
        <v>604.82796775119982</v>
      </c>
      <c r="F88" s="41">
        <v>102.09383392333984</v>
      </c>
      <c r="G88" s="26" t="s">
        <v>142</v>
      </c>
    </row>
    <row r="89" spans="1:7">
      <c r="A89" s="26" t="s">
        <v>134</v>
      </c>
      <c r="B89" s="57">
        <v>138.15049999999999</v>
      </c>
      <c r="C89" s="57">
        <v>151.90478999999999</v>
      </c>
      <c r="D89" s="57">
        <v>131.97255999999999</v>
      </c>
      <c r="E89" s="57">
        <f t="shared" si="0"/>
        <v>604.82796775119982</v>
      </c>
      <c r="F89" s="41">
        <v>102.09383392333984</v>
      </c>
      <c r="G89" s="26" t="s">
        <v>142</v>
      </c>
    </row>
    <row r="90" spans="1:7">
      <c r="A90" s="26" t="s">
        <v>135</v>
      </c>
      <c r="B90" s="57">
        <v>138.18020000000001</v>
      </c>
      <c r="C90" s="57">
        <v>151.90478999999999</v>
      </c>
      <c r="D90" s="57">
        <v>132.59388999999999</v>
      </c>
      <c r="E90" s="57">
        <f t="shared" si="0"/>
        <v>605.29816601822245</v>
      </c>
      <c r="F90" s="57">
        <v>102.17320251464844</v>
      </c>
      <c r="G90" s="26" t="s">
        <v>142</v>
      </c>
    </row>
    <row r="91" spans="1:7">
      <c r="A91" s="26" t="s">
        <v>136</v>
      </c>
      <c r="B91" s="57">
        <v>138.18020000000001</v>
      </c>
      <c r="C91" s="57">
        <v>151.90478999999999</v>
      </c>
      <c r="D91" s="57">
        <v>131.92247</v>
      </c>
      <c r="E91" s="57">
        <f t="shared" si="0"/>
        <v>605.29816601822245</v>
      </c>
      <c r="F91" s="57">
        <v>102.17320251464844</v>
      </c>
      <c r="G91" s="26" t="s">
        <v>142</v>
      </c>
    </row>
    <row r="92" spans="1:7">
      <c r="A92" s="26" t="s">
        <v>137</v>
      </c>
      <c r="B92" s="57">
        <v>138.18020000000001</v>
      </c>
      <c r="C92" s="57">
        <v>151.90478999999999</v>
      </c>
      <c r="D92" s="57">
        <v>131.89949999999999</v>
      </c>
      <c r="E92" s="57">
        <f>IF(F92="Not published",F92,F92*J$6)</f>
        <v>605.29816601822245</v>
      </c>
      <c r="F92" s="57">
        <v>102.17320251464844</v>
      </c>
      <c r="G92" s="26" t="s">
        <v>142</v>
      </c>
    </row>
    <row r="93" spans="1:7">
      <c r="A93" s="26" t="s">
        <v>138</v>
      </c>
      <c r="B93" s="56" t="s">
        <v>150</v>
      </c>
      <c r="C93" s="56" t="s">
        <v>150</v>
      </c>
      <c r="D93" s="56" t="s">
        <v>150</v>
      </c>
      <c r="E93" s="56" t="str">
        <f t="shared" si="0"/>
        <v>Not published</v>
      </c>
      <c r="F93" s="56" t="s">
        <v>150</v>
      </c>
      <c r="G93" s="26"/>
    </row>
    <row r="94" spans="1:7">
      <c r="A94" s="25" t="s">
        <v>152</v>
      </c>
      <c r="B94" s="56" t="s">
        <v>150</v>
      </c>
      <c r="C94" s="56" t="s">
        <v>150</v>
      </c>
      <c r="D94" s="56" t="s">
        <v>150</v>
      </c>
      <c r="E94" s="56" t="str">
        <f t="shared" si="0"/>
        <v>Not published</v>
      </c>
      <c r="F94" s="56" t="s">
        <v>150</v>
      </c>
      <c r="G94" s="26"/>
    </row>
    <row r="95" spans="1:7">
      <c r="A95" s="25" t="s">
        <v>153</v>
      </c>
      <c r="B95" s="56" t="s">
        <v>150</v>
      </c>
      <c r="C95" s="56" t="s">
        <v>150</v>
      </c>
      <c r="D95" s="56" t="s">
        <v>150</v>
      </c>
      <c r="E95" s="56" t="str">
        <f t="shared" si="0"/>
        <v>Not published</v>
      </c>
      <c r="F95" s="56" t="s">
        <v>150</v>
      </c>
      <c r="G95" s="26"/>
    </row>
    <row r="96" spans="1:7">
      <c r="A96" s="25" t="s">
        <v>154</v>
      </c>
      <c r="B96" s="56" t="s">
        <v>150</v>
      </c>
      <c r="C96" s="56" t="s">
        <v>150</v>
      </c>
      <c r="D96" s="56" t="s">
        <v>150</v>
      </c>
      <c r="E96" s="56" t="str">
        <f t="shared" si="0"/>
        <v>Not published</v>
      </c>
      <c r="F96" s="56" t="s">
        <v>150</v>
      </c>
      <c r="G96" s="26"/>
    </row>
    <row r="97" spans="1:7">
      <c r="A97" s="25" t="s">
        <v>155</v>
      </c>
      <c r="B97" s="56" t="s">
        <v>150</v>
      </c>
      <c r="C97" s="56" t="s">
        <v>150</v>
      </c>
      <c r="D97" s="56" t="s">
        <v>150</v>
      </c>
      <c r="E97" s="56" t="str">
        <f t="shared" si="0"/>
        <v>Not published</v>
      </c>
      <c r="F97" s="56" t="s">
        <v>150</v>
      </c>
      <c r="G97" s="26"/>
    </row>
    <row r="98" spans="1:7">
      <c r="A98" s="25" t="s">
        <v>156</v>
      </c>
      <c r="B98" s="56" t="s">
        <v>150</v>
      </c>
      <c r="C98" s="56" t="s">
        <v>150</v>
      </c>
      <c r="D98" s="56" t="s">
        <v>150</v>
      </c>
      <c r="E98" s="56" t="str">
        <f t="shared" si="0"/>
        <v>Not published</v>
      </c>
      <c r="F98" s="56" t="s">
        <v>150</v>
      </c>
      <c r="G98" s="26"/>
    </row>
    <row r="99" spans="1:7">
      <c r="A99" s="26" t="s">
        <v>157</v>
      </c>
      <c r="B99" s="56" t="s">
        <v>150</v>
      </c>
      <c r="C99" s="56" t="s">
        <v>150</v>
      </c>
      <c r="D99" s="56" t="s">
        <v>150</v>
      </c>
      <c r="E99" s="56" t="str">
        <f t="shared" si="0"/>
        <v>Not published</v>
      </c>
      <c r="F99" s="56" t="s">
        <v>150</v>
      </c>
      <c r="G99" s="26"/>
    </row>
    <row r="100" spans="1:7">
      <c r="A100" s="26" t="s">
        <v>158</v>
      </c>
      <c r="B100" s="56" t="s">
        <v>150</v>
      </c>
      <c r="C100" s="56" t="s">
        <v>150</v>
      </c>
      <c r="D100" s="56" t="s">
        <v>150</v>
      </c>
      <c r="E100" s="56" t="str">
        <f t="shared" si="0"/>
        <v>Not published</v>
      </c>
      <c r="F100" s="56" t="s">
        <v>150</v>
      </c>
      <c r="G100" s="26"/>
    </row>
    <row r="101" spans="1:7">
      <c r="A101" s="26" t="s">
        <v>159</v>
      </c>
      <c r="B101" s="56" t="s">
        <v>150</v>
      </c>
      <c r="C101" s="56" t="s">
        <v>150</v>
      </c>
      <c r="D101" s="56" t="s">
        <v>150</v>
      </c>
      <c r="E101" s="56" t="str">
        <f t="shared" si="0"/>
        <v>Not published</v>
      </c>
      <c r="F101" s="56" t="s">
        <v>150</v>
      </c>
      <c r="G101" s="26"/>
    </row>
    <row r="102" spans="1:7">
      <c r="A102" s="26" t="s">
        <v>160</v>
      </c>
      <c r="B102" s="56" t="s">
        <v>150</v>
      </c>
      <c r="C102" s="56" t="s">
        <v>150</v>
      </c>
      <c r="D102" s="56" t="s">
        <v>150</v>
      </c>
      <c r="E102" s="56" t="str">
        <f t="shared" si="0"/>
        <v>Not published</v>
      </c>
      <c r="F102" s="56" t="s">
        <v>150</v>
      </c>
      <c r="G102" s="26"/>
    </row>
    <row r="103" spans="1:7">
      <c r="A103" s="26" t="s">
        <v>161</v>
      </c>
      <c r="B103" s="56" t="s">
        <v>150</v>
      </c>
      <c r="C103" s="56" t="s">
        <v>150</v>
      </c>
      <c r="D103" s="56" t="s">
        <v>150</v>
      </c>
      <c r="E103" s="56" t="str">
        <f t="shared" si="0"/>
        <v>Not published</v>
      </c>
      <c r="F103" s="56" t="s">
        <v>150</v>
      </c>
      <c r="G103" s="26"/>
    </row>
    <row r="104" spans="1:7">
      <c r="A104" s="26" t="s">
        <v>162</v>
      </c>
      <c r="B104" s="56" t="s">
        <v>150</v>
      </c>
      <c r="C104" s="56" t="s">
        <v>150</v>
      </c>
      <c r="D104" s="56" t="s">
        <v>150</v>
      </c>
      <c r="E104" s="56" t="str">
        <f t="shared" si="0"/>
        <v>Not published</v>
      </c>
      <c r="F104" s="56" t="s">
        <v>150</v>
      </c>
      <c r="G104" s="26"/>
    </row>
    <row r="105" spans="1:7">
      <c r="A105" s="26" t="s">
        <v>163</v>
      </c>
      <c r="B105" s="56" t="s">
        <v>150</v>
      </c>
      <c r="C105" s="56" t="s">
        <v>150</v>
      </c>
      <c r="D105" s="56" t="s">
        <v>150</v>
      </c>
      <c r="E105" s="56" t="str">
        <f t="shared" si="0"/>
        <v>Not published</v>
      </c>
      <c r="F105" s="56" t="s">
        <v>150</v>
      </c>
      <c r="G105" s="26"/>
    </row>
  </sheetData>
  <phoneticPr fontId="14" type="noConversion"/>
  <pageMargins left="0.51181102362204722" right="0.39370078740157483" top="1.1023622047244095" bottom="1.299212598425197" header="0.94488188976377963" footer="0.31496062992125984"/>
  <pageSetup paperSize="9" orientation="landscape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88317-45FD-4398-830B-AC4086FD63AD}">
  <dimension ref="A1:N50"/>
  <sheetViews>
    <sheetView view="pageBreakPreview" topLeftCell="A16" zoomScaleNormal="100" zoomScaleSheetLayoutView="100" workbookViewId="0">
      <selection activeCell="A37" sqref="A37"/>
    </sheetView>
  </sheetViews>
  <sheetFormatPr defaultColWidth="8.88671875" defaultRowHeight="18.600000000000001"/>
  <cols>
    <col min="1" max="1" width="3.44140625" style="93" customWidth="1"/>
    <col min="2" max="2" width="24.6640625" style="93" customWidth="1"/>
    <col min="3" max="3" width="17.88671875" style="93" customWidth="1"/>
    <col min="4" max="4" width="14.6640625" style="93" customWidth="1"/>
    <col min="5" max="5" width="10.6640625" style="93" customWidth="1"/>
    <col min="6" max="6" width="14.33203125" style="93" customWidth="1"/>
    <col min="7" max="16384" width="8.88671875" style="93"/>
  </cols>
  <sheetData>
    <row r="1" spans="1:14" s="90" customFormat="1" ht="14.4">
      <c r="A1" s="387" t="s">
        <v>195</v>
      </c>
      <c r="B1" s="387"/>
      <c r="C1" s="387"/>
      <c r="D1" s="387"/>
      <c r="E1" s="387"/>
      <c r="F1" s="387"/>
    </row>
    <row r="2" spans="1:14" s="91" customFormat="1" ht="15.6">
      <c r="A2" s="388" t="s">
        <v>196</v>
      </c>
      <c r="B2" s="388"/>
      <c r="C2" s="388"/>
      <c r="D2" s="388"/>
      <c r="E2" s="388"/>
      <c r="F2" s="388"/>
    </row>
    <row r="3" spans="1:14">
      <c r="A3" s="389" t="s">
        <v>197</v>
      </c>
      <c r="B3" s="389"/>
      <c r="C3" s="389"/>
      <c r="D3" s="389"/>
      <c r="E3" s="389"/>
      <c r="F3" s="389"/>
    </row>
    <row r="4" spans="1:14" ht="19.8">
      <c r="A4" s="390" t="s">
        <v>198</v>
      </c>
      <c r="B4" s="390"/>
      <c r="C4" s="390"/>
      <c r="D4" s="390"/>
      <c r="E4" s="390"/>
      <c r="F4" s="390"/>
    </row>
    <row r="5" spans="1:14" ht="20.399999999999999" customHeight="1">
      <c r="A5" s="389" t="s">
        <v>460</v>
      </c>
      <c r="B5" s="389"/>
      <c r="C5" s="389"/>
      <c r="D5" s="389"/>
      <c r="E5" s="389"/>
      <c r="F5" s="389"/>
    </row>
    <row r="6" spans="1:14">
      <c r="A6" s="391" t="s">
        <v>199</v>
      </c>
      <c r="B6" s="391"/>
      <c r="C6" s="391"/>
      <c r="D6" s="391"/>
      <c r="E6" s="391"/>
      <c r="F6" s="391"/>
    </row>
    <row r="7" spans="1:14" s="95" customFormat="1" ht="6">
      <c r="A7" s="94"/>
      <c r="B7" s="94"/>
      <c r="C7" s="94"/>
      <c r="D7" s="94"/>
      <c r="E7" s="94"/>
      <c r="F7" s="94"/>
    </row>
    <row r="8" spans="1:14" ht="27.6">
      <c r="A8" s="392" t="s">
        <v>200</v>
      </c>
      <c r="B8" s="392"/>
      <c r="C8" s="392"/>
      <c r="D8" s="392"/>
      <c r="E8" s="392"/>
      <c r="F8" s="392"/>
    </row>
    <row r="9" spans="1:14" s="95" customFormat="1" ht="6"/>
    <row r="10" spans="1:14">
      <c r="A10" s="96" t="s">
        <v>201</v>
      </c>
      <c r="B10" s="96"/>
      <c r="C10" s="96"/>
      <c r="D10" s="96"/>
      <c r="E10" s="96"/>
      <c r="F10" s="96"/>
    </row>
    <row r="11" spans="1:14">
      <c r="A11" s="96" t="s">
        <v>202</v>
      </c>
      <c r="B11" s="96"/>
      <c r="C11" s="96"/>
      <c r="D11" s="96"/>
      <c r="E11" s="96"/>
      <c r="F11" s="96"/>
    </row>
    <row r="12" spans="1:14" s="95" customFormat="1" ht="6"/>
    <row r="13" spans="1:14" ht="55.8">
      <c r="A13" s="97" t="s">
        <v>203</v>
      </c>
      <c r="B13" s="97" t="s">
        <v>204</v>
      </c>
      <c r="C13" s="97" t="s">
        <v>205</v>
      </c>
      <c r="D13" s="97" t="s">
        <v>206</v>
      </c>
      <c r="E13" s="97" t="s">
        <v>207</v>
      </c>
      <c r="F13" s="97" t="s">
        <v>208</v>
      </c>
    </row>
    <row r="14" spans="1:14" s="91" customFormat="1" ht="15.6">
      <c r="A14" s="98">
        <v>1</v>
      </c>
      <c r="B14" s="98">
        <v>2</v>
      </c>
      <c r="C14" s="98">
        <v>3</v>
      </c>
      <c r="D14" s="98">
        <v>4</v>
      </c>
      <c r="E14" s="98">
        <v>5</v>
      </c>
      <c r="F14" s="98">
        <v>6</v>
      </c>
    </row>
    <row r="15" spans="1:14" ht="74.400000000000006">
      <c r="A15" s="99">
        <v>1</v>
      </c>
      <c r="B15" s="100" t="s">
        <v>209</v>
      </c>
      <c r="C15" s="97" t="s">
        <v>210</v>
      </c>
      <c r="D15" s="101">
        <f>TSB!J38</f>
        <v>0</v>
      </c>
      <c r="E15" s="97" t="s">
        <v>445</v>
      </c>
      <c r="F15" s="102" t="s">
        <v>443</v>
      </c>
      <c r="N15" s="93" t="s">
        <v>211</v>
      </c>
    </row>
    <row r="16" spans="1:14">
      <c r="A16" s="103"/>
      <c r="B16" s="104" t="s">
        <v>212</v>
      </c>
      <c r="C16" s="103"/>
      <c r="D16" s="105">
        <f>D15</f>
        <v>0</v>
      </c>
      <c r="E16" s="103"/>
      <c r="F16" s="103"/>
    </row>
    <row r="17" spans="1:6">
      <c r="A17" s="393" t="s">
        <v>442</v>
      </c>
      <c r="B17" s="393"/>
      <c r="C17" s="393"/>
      <c r="D17" s="393"/>
      <c r="E17" s="393"/>
      <c r="F17" s="393"/>
    </row>
    <row r="18" spans="1:6">
      <c r="A18" s="394"/>
      <c r="B18" s="394"/>
      <c r="C18" s="394"/>
      <c r="D18" s="394"/>
      <c r="E18" s="394"/>
      <c r="F18" s="394"/>
    </row>
    <row r="19" spans="1:6">
      <c r="A19" s="394"/>
      <c r="B19" s="394"/>
      <c r="C19" s="394"/>
      <c r="D19" s="394"/>
      <c r="E19" s="394"/>
      <c r="F19" s="394"/>
    </row>
    <row r="20" spans="1:6">
      <c r="A20" s="394"/>
      <c r="B20" s="394"/>
      <c r="C20" s="394"/>
      <c r="D20" s="394"/>
      <c r="E20" s="394"/>
      <c r="F20" s="394"/>
    </row>
    <row r="21" spans="1:6" s="95" customFormat="1" ht="6"/>
    <row r="22" spans="1:6">
      <c r="A22" s="395" t="s">
        <v>213</v>
      </c>
      <c r="B22" s="395"/>
      <c r="C22" s="395"/>
      <c r="D22" s="395"/>
      <c r="E22" s="395"/>
      <c r="F22" s="395"/>
    </row>
    <row r="23" spans="1:6" ht="13.2" customHeight="1">
      <c r="A23" s="106"/>
      <c r="B23" s="107"/>
      <c r="C23" s="107"/>
      <c r="D23" s="107"/>
      <c r="E23" s="107"/>
      <c r="F23" s="108"/>
    </row>
    <row r="24" spans="1:6" ht="13.2" customHeight="1">
      <c r="A24" s="106"/>
      <c r="B24" s="107"/>
      <c r="C24" s="107"/>
      <c r="D24" s="107"/>
      <c r="E24" s="107"/>
      <c r="F24" s="108"/>
    </row>
    <row r="25" spans="1:6" ht="13.2" customHeight="1">
      <c r="A25" s="106"/>
      <c r="B25" s="107"/>
      <c r="C25" s="107"/>
      <c r="D25" s="107"/>
      <c r="E25" s="107"/>
      <c r="F25" s="108"/>
    </row>
    <row r="26" spans="1:6">
      <c r="A26" s="109" t="s">
        <v>214</v>
      </c>
      <c r="B26" s="107"/>
      <c r="C26" s="110" t="s">
        <v>214</v>
      </c>
      <c r="D26" s="110"/>
      <c r="E26" s="111"/>
      <c r="F26" s="112" t="s">
        <v>214</v>
      </c>
    </row>
    <row r="27" spans="1:6">
      <c r="A27" s="113" t="s">
        <v>445</v>
      </c>
      <c r="B27" s="96"/>
      <c r="C27" s="92" t="s">
        <v>445</v>
      </c>
      <c r="D27" s="92"/>
      <c r="E27" s="96"/>
      <c r="F27" s="114" t="s">
        <v>445</v>
      </c>
    </row>
    <row r="28" spans="1:6">
      <c r="A28" s="113" t="s">
        <v>215</v>
      </c>
      <c r="B28" s="96"/>
      <c r="C28" s="92" t="s">
        <v>216</v>
      </c>
      <c r="D28" s="92"/>
      <c r="E28" s="96"/>
      <c r="F28" s="114" t="s">
        <v>217</v>
      </c>
    </row>
    <row r="29" spans="1:6" ht="19.95" customHeight="1">
      <c r="A29" s="396" t="s">
        <v>218</v>
      </c>
      <c r="B29" s="397"/>
      <c r="C29" s="397"/>
      <c r="D29" s="397"/>
      <c r="E29" s="397"/>
      <c r="F29" s="398"/>
    </row>
    <row r="30" spans="1:6">
      <c r="A30" s="342" t="s">
        <v>443</v>
      </c>
      <c r="B30" s="343"/>
      <c r="C30" s="344" t="s">
        <v>444</v>
      </c>
      <c r="D30" s="344"/>
      <c r="E30" s="344"/>
      <c r="F30" s="345" t="s">
        <v>444</v>
      </c>
    </row>
    <row r="31" spans="1:6" s="95" customFormat="1" ht="6">
      <c r="A31" s="115"/>
      <c r="B31" s="116"/>
      <c r="C31" s="115"/>
      <c r="D31" s="115"/>
    </row>
    <row r="32" spans="1:6">
      <c r="A32" s="399" t="s">
        <v>219</v>
      </c>
      <c r="B32" s="399"/>
      <c r="C32" s="96"/>
      <c r="D32" s="96" t="s">
        <v>220</v>
      </c>
    </row>
    <row r="33" spans="1:6">
      <c r="A33" s="117"/>
      <c r="B33" s="117"/>
      <c r="C33" s="96"/>
      <c r="D33" s="386"/>
      <c r="E33" s="386"/>
      <c r="F33" s="386"/>
    </row>
    <row r="34" spans="1:6">
      <c r="A34" s="117"/>
      <c r="B34" s="117"/>
      <c r="C34" s="96"/>
      <c r="D34" s="386"/>
      <c r="E34" s="386"/>
      <c r="F34" s="386"/>
    </row>
    <row r="35" spans="1:6">
      <c r="A35" s="111" t="s">
        <v>214</v>
      </c>
      <c r="B35" s="117"/>
      <c r="C35" s="96"/>
      <c r="D35" s="386"/>
      <c r="E35" s="386"/>
      <c r="F35" s="386"/>
    </row>
    <row r="36" spans="1:6">
      <c r="A36" s="96" t="s">
        <v>461</v>
      </c>
      <c r="B36" s="96"/>
      <c r="C36" s="96"/>
      <c r="D36" s="386"/>
      <c r="E36" s="386"/>
      <c r="F36" s="386"/>
    </row>
    <row r="37" spans="1:6">
      <c r="A37" s="93" t="s">
        <v>221</v>
      </c>
      <c r="B37" s="96"/>
      <c r="C37" s="96"/>
      <c r="D37" s="386"/>
      <c r="E37" s="386"/>
      <c r="F37" s="386"/>
    </row>
    <row r="38" spans="1:6">
      <c r="A38" s="118" t="s">
        <v>444</v>
      </c>
      <c r="B38" s="119"/>
      <c r="C38" s="96"/>
      <c r="D38" s="386"/>
      <c r="E38" s="386"/>
      <c r="F38" s="386"/>
    </row>
    <row r="39" spans="1:6" s="95" customFormat="1" ht="6">
      <c r="A39" s="115"/>
      <c r="B39" s="116"/>
      <c r="C39" s="115"/>
      <c r="D39" s="115"/>
    </row>
    <row r="40" spans="1:6" ht="19.2" customHeight="1">
      <c r="A40" s="401" t="s">
        <v>222</v>
      </c>
      <c r="B40" s="401"/>
      <c r="C40" s="401"/>
      <c r="D40" s="401"/>
      <c r="E40" s="401"/>
      <c r="F40" s="401"/>
    </row>
    <row r="41" spans="1:6">
      <c r="A41" s="401"/>
      <c r="B41" s="401"/>
      <c r="C41" s="401"/>
      <c r="D41" s="401"/>
      <c r="E41" s="401"/>
      <c r="F41" s="401"/>
    </row>
    <row r="43" spans="1:6" ht="19.8">
      <c r="A43" s="120" t="s">
        <v>223</v>
      </c>
      <c r="B43" s="121"/>
      <c r="C43" s="122"/>
      <c r="D43" s="122"/>
      <c r="E43" s="122"/>
      <c r="F43" s="122"/>
    </row>
    <row r="44" spans="1:6" ht="19.8">
      <c r="A44" s="123">
        <v>1</v>
      </c>
      <c r="B44" s="402" t="s">
        <v>224</v>
      </c>
      <c r="C44" s="402"/>
      <c r="D44" s="402"/>
      <c r="E44" s="402"/>
      <c r="F44" s="402"/>
    </row>
    <row r="45" spans="1:6" ht="19.8">
      <c r="A45" s="123">
        <v>2</v>
      </c>
      <c r="B45" s="400" t="s">
        <v>225</v>
      </c>
      <c r="C45" s="400"/>
      <c r="D45" s="400"/>
      <c r="E45" s="400"/>
      <c r="F45" s="400"/>
    </row>
    <row r="46" spans="1:6" ht="40.950000000000003" customHeight="1">
      <c r="A46" s="123">
        <v>3</v>
      </c>
      <c r="B46" s="400" t="s">
        <v>226</v>
      </c>
      <c r="C46" s="400"/>
      <c r="D46" s="400"/>
      <c r="E46" s="400"/>
      <c r="F46" s="400"/>
    </row>
    <row r="47" spans="1:6" ht="19.8">
      <c r="A47" s="123">
        <v>4</v>
      </c>
      <c r="B47" s="400" t="s">
        <v>227</v>
      </c>
      <c r="C47" s="400"/>
      <c r="D47" s="400"/>
      <c r="E47" s="400"/>
      <c r="F47" s="400"/>
    </row>
    <row r="48" spans="1:6" ht="19.8">
      <c r="A48" s="123">
        <v>5</v>
      </c>
      <c r="B48" s="400" t="s">
        <v>228</v>
      </c>
      <c r="C48" s="400"/>
      <c r="D48" s="400"/>
      <c r="E48" s="400"/>
      <c r="F48" s="400"/>
    </row>
    <row r="49" spans="1:6" ht="19.8">
      <c r="A49" s="123">
        <v>6</v>
      </c>
      <c r="B49" s="400" t="s">
        <v>229</v>
      </c>
      <c r="C49" s="400"/>
      <c r="D49" s="400"/>
      <c r="E49" s="400"/>
      <c r="F49" s="400"/>
    </row>
    <row r="50" spans="1:6" ht="37.950000000000003" customHeight="1">
      <c r="A50" s="123">
        <v>7</v>
      </c>
      <c r="B50" s="400" t="s">
        <v>230</v>
      </c>
      <c r="C50" s="400"/>
      <c r="D50" s="400"/>
      <c r="E50" s="400"/>
      <c r="F50" s="400"/>
    </row>
  </sheetData>
  <mergeCells count="20">
    <mergeCell ref="B49:F49"/>
    <mergeCell ref="B50:F50"/>
    <mergeCell ref="A40:F41"/>
    <mergeCell ref="B44:F44"/>
    <mergeCell ref="B45:F45"/>
    <mergeCell ref="B46:F46"/>
    <mergeCell ref="B47:F47"/>
    <mergeCell ref="B48:F48"/>
    <mergeCell ref="D33:F38"/>
    <mergeCell ref="A1:F1"/>
    <mergeCell ref="A2:F2"/>
    <mergeCell ref="A3:F3"/>
    <mergeCell ref="A4:F4"/>
    <mergeCell ref="A5:F5"/>
    <mergeCell ref="A6:F6"/>
    <mergeCell ref="A8:F8"/>
    <mergeCell ref="A17:F20"/>
    <mergeCell ref="A22:F22"/>
    <mergeCell ref="A29:F29"/>
    <mergeCell ref="A32:B32"/>
  </mergeCells>
  <printOptions horizontalCentered="1"/>
  <pageMargins left="1.1000000000000001" right="0.35" top="0.69" bottom="0.4" header="0.5" footer="0.31496062992126"/>
  <pageSetup paperSize="9" orientation="portrait" blackAndWhite="1" r:id="rId1"/>
  <headerFooter alignWithMargins="0">
    <oddHeader>&amp;R&amp;"Arial,Italic"&amp;8Contract ID -IPC#1 -&amp;P/&amp;N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9DE6C-D489-4A70-A3A8-E754DDE55901}">
  <sheetPr codeName="Sheet2"/>
  <dimension ref="A1:U36"/>
  <sheetViews>
    <sheetView view="pageBreakPreview" topLeftCell="A10" zoomScaleNormal="100" zoomScaleSheetLayoutView="100" workbookViewId="0">
      <selection activeCell="A6" sqref="A6"/>
    </sheetView>
  </sheetViews>
  <sheetFormatPr defaultColWidth="8.6640625" defaultRowHeight="13.2"/>
  <cols>
    <col min="1" max="1" width="3.44140625" style="1" customWidth="1"/>
    <col min="2" max="2" width="11.33203125" style="1" customWidth="1"/>
    <col min="3" max="3" width="14.5546875" style="1" customWidth="1"/>
    <col min="4" max="5" width="9.88671875" style="1" customWidth="1"/>
    <col min="6" max="6" width="11.6640625" style="1" customWidth="1"/>
    <col min="7" max="7" width="13.6640625" style="1" customWidth="1"/>
    <col min="8" max="8" width="10.109375" style="1" bestFit="1" customWidth="1"/>
    <col min="9" max="9" width="12.5546875" style="1" customWidth="1"/>
    <col min="10" max="10" width="16.5546875" style="1" customWidth="1"/>
    <col min="11" max="11" width="10" style="1" customWidth="1"/>
    <col min="12" max="12" width="10.109375" style="1" customWidth="1"/>
    <col min="13" max="13" width="17.5546875" style="1" customWidth="1"/>
    <col min="14" max="14" width="15.44140625" style="1" customWidth="1"/>
    <col min="15" max="15" width="11.5546875" style="1" customWidth="1"/>
    <col min="16" max="16" width="3.109375" style="1" bestFit="1" customWidth="1"/>
    <col min="17" max="17" width="8.6640625" style="1"/>
    <col min="18" max="18" width="10.33203125" style="1" bestFit="1" customWidth="1"/>
    <col min="19" max="16384" width="8.6640625" style="1"/>
  </cols>
  <sheetData>
    <row r="1" spans="1:21" ht="13.2" customHeight="1">
      <c r="A1" s="404" t="s">
        <v>0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</row>
    <row r="2" spans="1:21" ht="13.2" customHeight="1">
      <c r="A2" s="405" t="s">
        <v>1</v>
      </c>
      <c r="B2" s="405"/>
      <c r="C2" s="405"/>
      <c r="D2" s="405"/>
      <c r="E2" s="405"/>
      <c r="F2" s="405"/>
      <c r="G2" s="405"/>
      <c r="H2" s="405"/>
      <c r="I2" s="405"/>
      <c r="J2" s="405"/>
      <c r="K2" s="405"/>
      <c r="L2" s="405"/>
      <c r="M2" s="405"/>
      <c r="N2" s="405"/>
      <c r="O2" s="405"/>
      <c r="P2" s="405"/>
    </row>
    <row r="3" spans="1:21" ht="13.95" customHeight="1">
      <c r="A3" s="406" t="s">
        <v>2</v>
      </c>
      <c r="B3" s="406"/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</row>
    <row r="4" spans="1:21" ht="15.6">
      <c r="A4" s="407" t="s">
        <v>3</v>
      </c>
      <c r="B4" s="407"/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</row>
    <row r="5" spans="1:21" ht="13.95" customHeight="1">
      <c r="A5" s="406" t="s">
        <v>458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  <c r="P5" s="406"/>
    </row>
    <row r="6" spans="1:21" ht="13.8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3"/>
      <c r="S6" s="3"/>
      <c r="T6" s="3"/>
      <c r="U6" s="3"/>
    </row>
    <row r="7" spans="1:21" ht="15.6">
      <c r="A7" s="403" t="s">
        <v>447</v>
      </c>
      <c r="B7" s="403"/>
      <c r="C7" s="403"/>
      <c r="D7" s="403"/>
      <c r="E7" s="403"/>
      <c r="F7" s="403"/>
      <c r="G7" s="403"/>
      <c r="H7" s="403"/>
      <c r="I7" s="403"/>
      <c r="J7" s="403"/>
      <c r="K7" s="403"/>
      <c r="L7" s="403"/>
      <c r="M7" s="403"/>
      <c r="N7" s="403"/>
      <c r="O7" s="403"/>
      <c r="P7" s="403"/>
      <c r="Q7" s="3"/>
      <c r="R7" s="3"/>
      <c r="S7" s="3"/>
      <c r="T7" s="3"/>
      <c r="U7" s="3"/>
    </row>
    <row r="8" spans="1:2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21" s="3" customFormat="1" ht="11.4">
      <c r="A9" s="350" t="s">
        <v>452</v>
      </c>
      <c r="B9" s="66"/>
      <c r="C9" s="66"/>
      <c r="D9" s="66"/>
      <c r="E9" s="66"/>
      <c r="F9" s="66"/>
      <c r="G9" s="66"/>
      <c r="H9" s="66"/>
      <c r="I9" s="66"/>
      <c r="J9" s="66"/>
      <c r="K9" s="66"/>
    </row>
    <row r="10" spans="1:21" s="3" customFormat="1" ht="11.4">
      <c r="A10" s="350" t="s">
        <v>453</v>
      </c>
      <c r="B10" s="66"/>
      <c r="C10" s="66"/>
      <c r="D10" s="66"/>
      <c r="E10" s="66"/>
      <c r="F10" s="66"/>
      <c r="G10" s="66"/>
      <c r="H10" s="66"/>
      <c r="I10" s="66"/>
      <c r="J10" s="66"/>
      <c r="K10" s="66"/>
      <c r="O10" s="5"/>
    </row>
    <row r="11" spans="1:21" ht="5.25" customHeight="1">
      <c r="P11" s="6"/>
      <c r="Q11" s="6"/>
    </row>
    <row r="12" spans="1:21" s="3" customFormat="1" ht="15">
      <c r="A12" s="3" t="s">
        <v>182</v>
      </c>
      <c r="J12" s="6"/>
      <c r="K12" s="22"/>
      <c r="L12" s="6"/>
      <c r="M12" s="6"/>
      <c r="N12" s="29" t="s">
        <v>68</v>
      </c>
      <c r="O12" s="30" t="s">
        <v>69</v>
      </c>
      <c r="P12" s="6"/>
    </row>
    <row r="13" spans="1:21" s="3" customFormat="1" ht="11.4">
      <c r="B13" s="3" t="s">
        <v>5</v>
      </c>
      <c r="F13" s="74">
        <v>0.15</v>
      </c>
      <c r="H13" s="3" t="s">
        <v>448</v>
      </c>
      <c r="J13" s="6"/>
      <c r="K13" s="22"/>
      <c r="L13" s="6"/>
      <c r="M13" s="6"/>
      <c r="N13" s="351" t="s">
        <v>449</v>
      </c>
      <c r="O13" s="28" t="str" cm="1">
        <f t="array" ref="O13">bs2ad(N13)</f>
        <v>2024-06-13</v>
      </c>
      <c r="P13" s="6"/>
    </row>
    <row r="14" spans="1:21" s="3" customFormat="1" ht="11.4">
      <c r="B14" s="3" t="s">
        <v>7</v>
      </c>
      <c r="F14" s="74">
        <v>0.25</v>
      </c>
      <c r="H14" s="6" t="s">
        <v>64</v>
      </c>
      <c r="K14" s="22"/>
      <c r="N14" s="27" t="str" cm="1">
        <f t="array" ref="N14">ad2bs(O14)</f>
        <v>2083-02-29</v>
      </c>
      <c r="O14" s="352">
        <f>O13+365*2-1</f>
        <v>46185</v>
      </c>
      <c r="P14" s="6"/>
    </row>
    <row r="15" spans="1:21" s="3" customFormat="1" ht="11.4">
      <c r="B15" s="3" t="s">
        <v>8</v>
      </c>
      <c r="F15" s="74">
        <v>0.45</v>
      </c>
      <c r="H15" s="6" t="s">
        <v>63</v>
      </c>
      <c r="N15" s="27" t="str" cm="1">
        <f t="array" ref="N15">ad2bs(O15)</f>
        <v>2083-01-30</v>
      </c>
      <c r="O15" s="28">
        <f>O14-30</f>
        <v>46155</v>
      </c>
      <c r="P15" s="6"/>
    </row>
    <row r="16" spans="1:21" s="3" customFormat="1" ht="11.4">
      <c r="B16" s="3" t="s">
        <v>9</v>
      </c>
      <c r="F16" s="74">
        <v>0.15</v>
      </c>
      <c r="K16" s="22"/>
      <c r="L16" s="6"/>
      <c r="M16" s="6"/>
      <c r="N16" s="6"/>
      <c r="O16" s="16"/>
      <c r="P16" s="6"/>
    </row>
    <row r="17" spans="1:19" s="3" customFormat="1" ht="15">
      <c r="B17" s="3" t="s">
        <v>11</v>
      </c>
      <c r="F17" s="3" t="s">
        <v>15</v>
      </c>
      <c r="J17" s="6"/>
      <c r="K17" s="22"/>
      <c r="L17" s="6"/>
      <c r="M17" s="6"/>
      <c r="N17" s="6"/>
      <c r="O17" s="6"/>
      <c r="P17" s="6"/>
    </row>
    <row r="18" spans="1:19" s="3" customFormat="1" ht="15">
      <c r="B18" s="3" t="s">
        <v>13</v>
      </c>
      <c r="F18" s="3" t="s">
        <v>16</v>
      </c>
      <c r="J18" s="6"/>
      <c r="L18" s="6"/>
      <c r="M18" s="6"/>
      <c r="N18" s="52"/>
      <c r="O18" s="6"/>
      <c r="P18" s="6"/>
    </row>
    <row r="19" spans="1:19" s="3" customFormat="1" ht="15">
      <c r="B19" s="3" t="s">
        <v>14</v>
      </c>
      <c r="F19" s="3" t="s">
        <v>17</v>
      </c>
      <c r="J19" s="6"/>
      <c r="K19" s="22"/>
      <c r="L19" s="6"/>
      <c r="M19" s="6"/>
      <c r="N19" s="6"/>
      <c r="O19" s="6"/>
      <c r="P19" s="6"/>
    </row>
    <row r="20" spans="1:19" s="3" customFormat="1" ht="5.7" customHeight="1"/>
    <row r="21" spans="1:19" s="3" customFormat="1" ht="68.400000000000006">
      <c r="A21" s="9" t="s">
        <v>19</v>
      </c>
      <c r="B21" s="10" t="s">
        <v>20</v>
      </c>
      <c r="C21" s="9" t="s">
        <v>66</v>
      </c>
      <c r="D21" s="9" t="s">
        <v>58</v>
      </c>
      <c r="E21" s="9" t="s">
        <v>59</v>
      </c>
      <c r="F21" s="9" t="s">
        <v>21</v>
      </c>
      <c r="G21" s="9" t="s">
        <v>22</v>
      </c>
      <c r="H21" s="9" t="s">
        <v>23</v>
      </c>
      <c r="I21" s="9" t="s">
        <v>24</v>
      </c>
      <c r="J21" s="9" t="s">
        <v>60</v>
      </c>
      <c r="K21" s="9" t="s">
        <v>61</v>
      </c>
      <c r="L21" s="9" t="s">
        <v>62</v>
      </c>
      <c r="M21" s="20" t="s">
        <v>70</v>
      </c>
      <c r="N21" s="20" t="s">
        <v>67</v>
      </c>
      <c r="O21" s="9" t="s">
        <v>25</v>
      </c>
      <c r="P21" s="10" t="s">
        <v>26</v>
      </c>
      <c r="S21" s="51"/>
    </row>
    <row r="22" spans="1:19" s="3" customFormat="1" ht="11.4">
      <c r="A22" s="9">
        <v>1</v>
      </c>
      <c r="B22" s="19" t="s">
        <v>57</v>
      </c>
      <c r="C22" s="349" t="str" cm="1">
        <f t="array" ref="C22">ad2bs(D22)</f>
        <v>2080-12-01</v>
      </c>
      <c r="D22" s="347">
        <v>45365</v>
      </c>
      <c r="E22" s="11">
        <f>D22-30</f>
        <v>45335</v>
      </c>
      <c r="F22" s="17" t="str">
        <f ca="1">IF(TODAY()&gt;=E22,IF(DAY(E22)&lt;=15,TEXT(EDATE(E22,-1),"yyyy mmm")&amp;"/"&amp;TEXT(E22,"mmm"),TEXT(E22,"yyyy mmm")&amp;"/"&amp;TEXT(EDATE(E22,1),"mmm")),"30 days prior to intended date of completion not reached")</f>
        <v>2024 Jan/Feb</v>
      </c>
      <c r="G22" s="21"/>
      <c r="H22" s="21"/>
      <c r="I22" s="21"/>
      <c r="J22" s="61" cm="1">
        <f t="array" aca="1" ref="J22" ca="1">IF(VLOOKUP(F22,Indices!$A$2:$E$220,5,FALSE)="Not published",
   INDEX(Indices!$E$2:$E$220, MATCH("Not published", Indices!$E$2:$E$220, 0)-1),
   VLOOKUP(F22,Indices!$A$2:$E$220,5,FALSE))</f>
        <v>592.29047897948431</v>
      </c>
      <c r="K22" s="64" cm="1">
        <f t="array" aca="1" ref="K22" ca="1">IF(VLOOKUP(F22,Indices!$A$2:$E$220,4,FALSE)="Not published",
INDEX(Indices!$D$2:$D$220, MATCH("Not published", Indices!$D$2:$D$220, 0)-1),
VLOOKUP(F22,Indices!$A$2:$E$220,4,FALSE))</f>
        <v>135.33297999999999</v>
      </c>
      <c r="L22" s="62" cm="1">
        <f t="array" aca="1" ref="L22" ca="1">IF(VLOOKUP(F22,Indices!$A$2:$E$220,2,FALSE)="Not published",
INDEX(Indices!$D$2:$D$220, MATCH("Not published", Indices!$D$2:$D$220, 0)-1),
VLOOKUP(F22,Indices!$A$2:$E$220,2,FALSE))</f>
        <v>136.46172000000001</v>
      </c>
      <c r="M22" s="63">
        <f t="shared" ref="M22:M25" ca="1" si="0">IF(E22&gt;TODAY(),"Not Applicable",$F$13+$F$14*J22/$J$22+$F$15*K22/$K$22+$F$16*L22/$L$22)</f>
        <v>1</v>
      </c>
      <c r="N22" s="21"/>
      <c r="O22" s="21"/>
      <c r="P22" s="10"/>
    </row>
    <row r="23" spans="1:19" s="3" customFormat="1" ht="22.8">
      <c r="A23" s="9">
        <f>A22+1</f>
        <v>2</v>
      </c>
      <c r="B23" s="19" t="s">
        <v>65</v>
      </c>
      <c r="C23" s="348" t="str">
        <f>N14</f>
        <v>2083-02-29</v>
      </c>
      <c r="D23" s="50" t="str" cm="1">
        <f t="array" ref="D23">bs2ad(C23)</f>
        <v>2026-06-12</v>
      </c>
      <c r="E23" s="11">
        <f>D23-30</f>
        <v>46155</v>
      </c>
      <c r="F23" s="17" t="str">
        <f t="shared" ref="F23:F25" ca="1" si="1">IF(TODAY()&gt;=E23,IF(DAY(E23)&lt;=15,TEXT(EDATE(E23,-1),"yyyy mmm")&amp;"/"&amp;TEXT(E23,"mmm"),TEXT(E23,"yyyy mmm")&amp;"/"&amp;TEXT(EDATE(E23,1),"mmm")),"30 days prior to intended date of completion not reached")</f>
        <v>30 days prior to intended date of completion not reached</v>
      </c>
      <c r="G23" s="53"/>
      <c r="H23" s="21"/>
      <c r="I23" s="54"/>
      <c r="J23" s="59" t="str" cm="1">
        <f t="array" aca="1" ref="J23" ca="1">IF(VLOOKUP(F23,Indices!$A$2:$E$220,5,FALSE)="Not published",
   INDEX(Indices!$E$2:$E$220, MATCH("Not published", Indices!$E$2:$E$220, 0)-1),
   VLOOKUP(F23,Indices!$A$2:$E$220,5,FALSE))</f>
        <v>Not Applicable</v>
      </c>
      <c r="K23" s="65" t="str" cm="1">
        <f t="array" aca="1" ref="K23" ca="1">IF(VLOOKUP(F23,Indices!$A$2:$E$220,4,FALSE)="Not published",
INDEX(Indices!$D$2:$D$220, MATCH("Not published", Indices!$D$2:$D$220, 0)-1),
VLOOKUP(F23,Indices!$A$2:$E$220,4,FALSE))</f>
        <v>Not Applicable</v>
      </c>
      <c r="L23" s="60" t="str" cm="1">
        <f t="array" aca="1" ref="L23" ca="1">IF(VLOOKUP(F23,Indices!$A$2:$E$220,2,FALSE)="Not published",
INDEX(Indices!$D$2:$D$220, MATCH("Not published", Indices!$D$2:$D$220, 0)-1),
VLOOKUP(F23,Indices!$A$2:$E$220,2,FALSE))</f>
        <v>Not Applicable</v>
      </c>
      <c r="M23" s="63" t="str">
        <f t="shared" ca="1" si="0"/>
        <v>Not Applicable</v>
      </c>
      <c r="N23" s="21"/>
      <c r="O23" s="21"/>
      <c r="P23" s="10"/>
    </row>
    <row r="24" spans="1:19" s="3" customFormat="1" ht="11.4">
      <c r="A24" s="9">
        <f t="shared" ref="A24:A25" si="2">A23+1</f>
        <v>3</v>
      </c>
      <c r="B24" s="8" t="s">
        <v>10</v>
      </c>
      <c r="C24" s="72" t="s">
        <v>450</v>
      </c>
      <c r="D24" s="50" t="str" cm="1">
        <f t="array" ref="D24">bs2ad(C24)</f>
        <v>2025-01-05</v>
      </c>
      <c r="E24" s="11">
        <f>D24-30</f>
        <v>45632</v>
      </c>
      <c r="F24" s="17" t="str">
        <f t="shared" ca="1" si="1"/>
        <v>2024 Nov/Dec</v>
      </c>
      <c r="G24" s="73"/>
      <c r="H24" s="73"/>
      <c r="I24" s="12">
        <f>G24-H24</f>
        <v>0</v>
      </c>
      <c r="J24" s="61" cm="1">
        <f t="array" aca="1" ref="J24" ca="1">IF(VLOOKUP(F24,Indices!$A$2:$E$220,5,FALSE)="Not published",
   INDEX(Indices!$E$2:$E$220, MATCH("Not published", Indices!$E$2:$E$220, 0)-1),
   VLOOKUP(F24,Indices!$A$2:$E$220,5,FALSE))</f>
        <v>605.29816601822245</v>
      </c>
      <c r="K24" s="65" cm="1">
        <f t="array" aca="1" ref="K24" ca="1">IF(VLOOKUP(F24,Indices!$A$2:$E$220,4,FALSE)="Not published",
INDEX(Indices!$D$2:$D$220, MATCH("Not published", Indices!$D$2:$D$220, 0)-1),
VLOOKUP(F24,Indices!$A$2:$E$220,4,FALSE))</f>
        <v>131.92247</v>
      </c>
      <c r="L24" s="60" cm="1">
        <f t="array" aca="1" ref="L24" ca="1">IF(VLOOKUP(F24,Indices!$A$2:$E$220,2,FALSE)="Not published",
INDEX(Indices!$D$2:$D$220, MATCH("Not published", Indices!$D$2:$D$220, 0)-1),
VLOOKUP(F24,Indices!$A$2:$E$220,2,FALSE))</f>
        <v>138.18020000000001</v>
      </c>
      <c r="M24" s="63">
        <f t="shared" ca="1" si="0"/>
        <v>0.99603899100658921</v>
      </c>
      <c r="N24" s="14">
        <f ca="1">IF(E24&lt;E$23,M24,MIN(M$23,M24))</f>
        <v>0.99603899100658921</v>
      </c>
      <c r="O24" s="12">
        <f ca="1">TRUNC(I24*(N24-1),2)</f>
        <v>0</v>
      </c>
      <c r="P24" s="19"/>
      <c r="S24" s="346"/>
    </row>
    <row r="25" spans="1:19" s="3" customFormat="1" ht="11.4">
      <c r="A25" s="9">
        <f t="shared" si="2"/>
        <v>4</v>
      </c>
      <c r="B25" s="8" t="s">
        <v>12</v>
      </c>
      <c r="C25" s="72" t="s">
        <v>451</v>
      </c>
      <c r="D25" s="50" t="str" cm="1">
        <f t="array" ref="D25">bs2ad(C25)</f>
        <v>2025-03-04</v>
      </c>
      <c r="E25" s="11">
        <f t="shared" ref="E25" si="3">D25-30</f>
        <v>45690</v>
      </c>
      <c r="F25" s="17" t="str">
        <f t="shared" ca="1" si="1"/>
        <v>2025 Jan/Feb</v>
      </c>
      <c r="G25" s="73"/>
      <c r="H25" s="73"/>
      <c r="I25" s="12">
        <f t="shared" ref="I25" si="4">G25-H25</f>
        <v>0</v>
      </c>
      <c r="J25" s="61" cm="1">
        <f t="array" aca="1" ref="J25" ca="1">IF(VLOOKUP(F25,Indices!$A$2:$E$220,5,FALSE)="Not published",
   INDEX(Indices!$E$2:$E$220, MATCH("Not published", Indices!$E$2:$E$220, 0)-1),
   VLOOKUP(F25,Indices!$A$2:$E$220,5,FALSE))</f>
        <v>605.29816601822245</v>
      </c>
      <c r="K25" s="64" cm="1">
        <f t="array" aca="1" ref="K25" ca="1">IF(VLOOKUP(F25,Indices!$A$2:$E$220,4,FALSE)="Not published",
INDEX(Indices!$D$2:$D$220, MATCH("Not published", Indices!$D$2:$D$220, 0)-1),
VLOOKUP(F25,Indices!$A$2:$E$220,4,FALSE))</f>
        <v>131.89949999999999</v>
      </c>
      <c r="L25" s="62" cm="1">
        <f t="array" aca="1" ref="L25" ca="1">IF(VLOOKUP(F25,Indices!$A$2:$E$220,2,FALSE)="Not published",
INDEX(Indices!$D$2:$D$220, MATCH("Not published", Indices!$D$2:$D$220, 0)-1),
VLOOKUP(F25,Indices!$A$2:$E$220,2,FALSE))</f>
        <v>131.89949999999999</v>
      </c>
      <c r="M25" s="63">
        <f t="shared" ca="1" si="0"/>
        <v>0.98905880849666783</v>
      </c>
      <c r="N25" s="14">
        <f ca="1">IF(E25&lt;E$23,M25,MIN(M$23,M25))</f>
        <v>0.98905880849666783</v>
      </c>
      <c r="O25" s="12">
        <f t="shared" ref="O25" ca="1" si="5">TRUNC(I25*(N25-1),2)</f>
        <v>0</v>
      </c>
      <c r="P25" s="19"/>
    </row>
    <row r="26" spans="1:19" s="3" customFormat="1" ht="12">
      <c r="A26" s="8"/>
      <c r="B26" s="15" t="s">
        <v>18</v>
      </c>
      <c r="C26" s="8"/>
      <c r="D26" s="8"/>
      <c r="E26" s="11"/>
      <c r="F26" s="11"/>
      <c r="G26" s="7"/>
      <c r="H26" s="7"/>
      <c r="I26" s="7">
        <f>SUM(I24:I25)</f>
        <v>0</v>
      </c>
      <c r="J26" s="8"/>
      <c r="K26" s="13"/>
      <c r="L26" s="8"/>
      <c r="M26" s="8"/>
      <c r="N26" s="8"/>
      <c r="O26" s="7">
        <f ca="1">SUM(O24:O24)</f>
        <v>0</v>
      </c>
      <c r="P26" s="8"/>
    </row>
    <row r="27" spans="1:19" s="3" customFormat="1" ht="12">
      <c r="A27" s="3" t="s">
        <v>176</v>
      </c>
      <c r="B27" s="37"/>
      <c r="E27" s="16"/>
      <c r="F27" s="16"/>
      <c r="G27" s="38"/>
      <c r="H27" s="38"/>
      <c r="I27" s="38"/>
      <c r="K27" s="39"/>
      <c r="N27" s="40" t="s">
        <v>31</v>
      </c>
      <c r="O27" s="38"/>
    </row>
    <row r="28" spans="1:19" s="3" customFormat="1" ht="12">
      <c r="B28" s="37"/>
      <c r="E28" s="16"/>
      <c r="F28" s="16"/>
      <c r="G28" s="38"/>
      <c r="H28" s="38"/>
      <c r="I28" s="38"/>
      <c r="K28" s="39"/>
      <c r="N28" s="40" t="s">
        <v>32</v>
      </c>
      <c r="O28" s="38">
        <f ca="1">O26-O27</f>
        <v>0</v>
      </c>
    </row>
    <row r="29" spans="1:19" s="3" customFormat="1" ht="11.4">
      <c r="A29" s="3" t="s">
        <v>145</v>
      </c>
      <c r="C29" s="3" t="s">
        <v>146</v>
      </c>
    </row>
    <row r="30" spans="1:19" s="3" customFormat="1" ht="11.4">
      <c r="C30" s="3" t="s">
        <v>177</v>
      </c>
    </row>
    <row r="31" spans="1:19" s="3" customFormat="1" ht="11.4">
      <c r="C31" s="3" t="s">
        <v>187</v>
      </c>
    </row>
    <row r="32" spans="1:19" s="3" customFormat="1" ht="11.4">
      <c r="B32" s="36"/>
      <c r="C32" s="3" t="s">
        <v>149</v>
      </c>
    </row>
    <row r="33" spans="3:3" s="3" customFormat="1" ht="11.4">
      <c r="C33" s="3" t="s">
        <v>455</v>
      </c>
    </row>
    <row r="35" spans="3:3">
      <c r="C35" s="70" t="s">
        <v>147</v>
      </c>
    </row>
    <row r="36" spans="3:3">
      <c r="C36" s="70" t="s">
        <v>454</v>
      </c>
    </row>
  </sheetData>
  <mergeCells count="6">
    <mergeCell ref="A7:P7"/>
    <mergeCell ref="A1:P1"/>
    <mergeCell ref="A2:P2"/>
    <mergeCell ref="A3:P3"/>
    <mergeCell ref="A4:P4"/>
    <mergeCell ref="A5:P5"/>
  </mergeCells>
  <printOptions horizontalCentered="1"/>
  <pageMargins left="0.23622047244094499" right="0.15748031496063" top="1.06" bottom="1.1299999999999999" header="0.87" footer="0.31496062992126"/>
  <pageSetup paperSize="9" scale="79" orientation="landscape" blackAndWhite="1" r:id="rId1"/>
  <headerFooter>
    <oddHeader>&amp;R&amp;"Arial,Italic"&amp;8Contract ID  - IPC#__ -&amp;P/&amp;N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07CFD-490D-4CFD-A623-AF0420F722E9}">
  <dimension ref="A1:S81"/>
  <sheetViews>
    <sheetView view="pageBreakPreview" topLeftCell="A41" zoomScaleNormal="100" zoomScaleSheetLayoutView="100" zoomScalePageLayoutView="70" workbookViewId="0">
      <selection activeCell="A63" sqref="A63"/>
    </sheetView>
  </sheetViews>
  <sheetFormatPr defaultRowHeight="11.4"/>
  <cols>
    <col min="1" max="1" width="6.6640625" style="132" customWidth="1"/>
    <col min="2" max="2" width="43.33203125" style="200" customWidth="1"/>
    <col min="3" max="3" width="4.6640625" style="132" bestFit="1" customWidth="1"/>
    <col min="4" max="4" width="6.6640625" style="132" customWidth="1"/>
    <col min="5" max="5" width="8.33203125" style="132" customWidth="1"/>
    <col min="6" max="6" width="10" style="132" customWidth="1"/>
    <col min="7" max="7" width="6.44140625" style="132" customWidth="1"/>
    <col min="8" max="8" width="10" style="132" customWidth="1"/>
    <col min="9" max="9" width="6" style="132" customWidth="1"/>
    <col min="10" max="10" width="10.33203125" style="132" customWidth="1"/>
    <col min="11" max="11" width="5.88671875" style="132" customWidth="1"/>
    <col min="12" max="12" width="10" style="132" customWidth="1"/>
    <col min="13" max="13" width="6.6640625" style="132" customWidth="1"/>
    <col min="14" max="14" width="6" style="132" bestFit="1" customWidth="1"/>
    <col min="15" max="15" width="9" style="132" bestFit="1" customWidth="1"/>
    <col min="16" max="16" width="13.109375" style="132" bestFit="1" customWidth="1"/>
    <col min="17" max="17" width="9.109375" style="132" customWidth="1"/>
    <col min="18" max="18" width="10.109375" style="132" bestFit="1" customWidth="1"/>
    <col min="19" max="19" width="15.6640625" style="132" bestFit="1" customWidth="1"/>
    <col min="20" max="259" width="8.88671875" style="132"/>
    <col min="260" max="260" width="18.6640625" style="132" customWidth="1"/>
    <col min="261" max="261" width="32.5546875" style="132" customWidth="1"/>
    <col min="262" max="262" width="20.88671875" style="132" customWidth="1"/>
    <col min="263" max="263" width="19.33203125" style="132" customWidth="1"/>
    <col min="264" max="264" width="23.44140625" style="132" customWidth="1"/>
    <col min="265" max="265" width="26.109375" style="132" customWidth="1"/>
    <col min="266" max="266" width="29.5546875" style="132" customWidth="1"/>
    <col min="267" max="267" width="31.5546875" style="132" customWidth="1"/>
    <col min="268" max="268" width="37.88671875" style="132" customWidth="1"/>
    <col min="269" max="269" width="35.5546875" style="132" customWidth="1"/>
    <col min="270" max="270" width="49.6640625" style="132" customWidth="1"/>
    <col min="271" max="515" width="8.88671875" style="132"/>
    <col min="516" max="516" width="18.6640625" style="132" customWidth="1"/>
    <col min="517" max="517" width="32.5546875" style="132" customWidth="1"/>
    <col min="518" max="518" width="20.88671875" style="132" customWidth="1"/>
    <col min="519" max="519" width="19.33203125" style="132" customWidth="1"/>
    <col min="520" max="520" width="23.44140625" style="132" customWidth="1"/>
    <col min="521" max="521" width="26.109375" style="132" customWidth="1"/>
    <col min="522" max="522" width="29.5546875" style="132" customWidth="1"/>
    <col min="523" max="523" width="31.5546875" style="132" customWidth="1"/>
    <col min="524" max="524" width="37.88671875" style="132" customWidth="1"/>
    <col min="525" max="525" width="35.5546875" style="132" customWidth="1"/>
    <col min="526" max="526" width="49.6640625" style="132" customWidth="1"/>
    <col min="527" max="771" width="8.88671875" style="132"/>
    <col min="772" max="772" width="18.6640625" style="132" customWidth="1"/>
    <col min="773" max="773" width="32.5546875" style="132" customWidth="1"/>
    <col min="774" max="774" width="20.88671875" style="132" customWidth="1"/>
    <col min="775" max="775" width="19.33203125" style="132" customWidth="1"/>
    <col min="776" max="776" width="23.44140625" style="132" customWidth="1"/>
    <col min="777" max="777" width="26.109375" style="132" customWidth="1"/>
    <col min="778" max="778" width="29.5546875" style="132" customWidth="1"/>
    <col min="779" max="779" width="31.5546875" style="132" customWidth="1"/>
    <col min="780" max="780" width="37.88671875" style="132" customWidth="1"/>
    <col min="781" max="781" width="35.5546875" style="132" customWidth="1"/>
    <col min="782" max="782" width="49.6640625" style="132" customWidth="1"/>
    <col min="783" max="1027" width="8.88671875" style="132"/>
    <col min="1028" max="1028" width="18.6640625" style="132" customWidth="1"/>
    <col min="1029" max="1029" width="32.5546875" style="132" customWidth="1"/>
    <col min="1030" max="1030" width="20.88671875" style="132" customWidth="1"/>
    <col min="1031" max="1031" width="19.33203125" style="132" customWidth="1"/>
    <col min="1032" max="1032" width="23.44140625" style="132" customWidth="1"/>
    <col min="1033" max="1033" width="26.109375" style="132" customWidth="1"/>
    <col min="1034" max="1034" width="29.5546875" style="132" customWidth="1"/>
    <col min="1035" max="1035" width="31.5546875" style="132" customWidth="1"/>
    <col min="1036" max="1036" width="37.88671875" style="132" customWidth="1"/>
    <col min="1037" max="1037" width="35.5546875" style="132" customWidth="1"/>
    <col min="1038" max="1038" width="49.6640625" style="132" customWidth="1"/>
    <col min="1039" max="1283" width="8.88671875" style="132"/>
    <col min="1284" max="1284" width="18.6640625" style="132" customWidth="1"/>
    <col min="1285" max="1285" width="32.5546875" style="132" customWidth="1"/>
    <col min="1286" max="1286" width="20.88671875" style="132" customWidth="1"/>
    <col min="1287" max="1287" width="19.33203125" style="132" customWidth="1"/>
    <col min="1288" max="1288" width="23.44140625" style="132" customWidth="1"/>
    <col min="1289" max="1289" width="26.109375" style="132" customWidth="1"/>
    <col min="1290" max="1290" width="29.5546875" style="132" customWidth="1"/>
    <col min="1291" max="1291" width="31.5546875" style="132" customWidth="1"/>
    <col min="1292" max="1292" width="37.88671875" style="132" customWidth="1"/>
    <col min="1293" max="1293" width="35.5546875" style="132" customWidth="1"/>
    <col min="1294" max="1294" width="49.6640625" style="132" customWidth="1"/>
    <col min="1295" max="1539" width="8.88671875" style="132"/>
    <col min="1540" max="1540" width="18.6640625" style="132" customWidth="1"/>
    <col min="1541" max="1541" width="32.5546875" style="132" customWidth="1"/>
    <col min="1542" max="1542" width="20.88671875" style="132" customWidth="1"/>
    <col min="1543" max="1543" width="19.33203125" style="132" customWidth="1"/>
    <col min="1544" max="1544" width="23.44140625" style="132" customWidth="1"/>
    <col min="1545" max="1545" width="26.109375" style="132" customWidth="1"/>
    <col min="1546" max="1546" width="29.5546875" style="132" customWidth="1"/>
    <col min="1547" max="1547" width="31.5546875" style="132" customWidth="1"/>
    <col min="1548" max="1548" width="37.88671875" style="132" customWidth="1"/>
    <col min="1549" max="1549" width="35.5546875" style="132" customWidth="1"/>
    <col min="1550" max="1550" width="49.6640625" style="132" customWidth="1"/>
    <col min="1551" max="1795" width="8.88671875" style="132"/>
    <col min="1796" max="1796" width="18.6640625" style="132" customWidth="1"/>
    <col min="1797" max="1797" width="32.5546875" style="132" customWidth="1"/>
    <col min="1798" max="1798" width="20.88671875" style="132" customWidth="1"/>
    <col min="1799" max="1799" width="19.33203125" style="132" customWidth="1"/>
    <col min="1800" max="1800" width="23.44140625" style="132" customWidth="1"/>
    <col min="1801" max="1801" width="26.109375" style="132" customWidth="1"/>
    <col min="1802" max="1802" width="29.5546875" style="132" customWidth="1"/>
    <col min="1803" max="1803" width="31.5546875" style="132" customWidth="1"/>
    <col min="1804" max="1804" width="37.88671875" style="132" customWidth="1"/>
    <col min="1805" max="1805" width="35.5546875" style="132" customWidth="1"/>
    <col min="1806" max="1806" width="49.6640625" style="132" customWidth="1"/>
    <col min="1807" max="2051" width="8.88671875" style="132"/>
    <col min="2052" max="2052" width="18.6640625" style="132" customWidth="1"/>
    <col min="2053" max="2053" width="32.5546875" style="132" customWidth="1"/>
    <col min="2054" max="2054" width="20.88671875" style="132" customWidth="1"/>
    <col min="2055" max="2055" width="19.33203125" style="132" customWidth="1"/>
    <col min="2056" max="2056" width="23.44140625" style="132" customWidth="1"/>
    <col min="2057" max="2057" width="26.109375" style="132" customWidth="1"/>
    <col min="2058" max="2058" width="29.5546875" style="132" customWidth="1"/>
    <col min="2059" max="2059" width="31.5546875" style="132" customWidth="1"/>
    <col min="2060" max="2060" width="37.88671875" style="132" customWidth="1"/>
    <col min="2061" max="2061" width="35.5546875" style="132" customWidth="1"/>
    <col min="2062" max="2062" width="49.6640625" style="132" customWidth="1"/>
    <col min="2063" max="2307" width="8.88671875" style="132"/>
    <col min="2308" max="2308" width="18.6640625" style="132" customWidth="1"/>
    <col min="2309" max="2309" width="32.5546875" style="132" customWidth="1"/>
    <col min="2310" max="2310" width="20.88671875" style="132" customWidth="1"/>
    <col min="2311" max="2311" width="19.33203125" style="132" customWidth="1"/>
    <col min="2312" max="2312" width="23.44140625" style="132" customWidth="1"/>
    <col min="2313" max="2313" width="26.109375" style="132" customWidth="1"/>
    <col min="2314" max="2314" width="29.5546875" style="132" customWidth="1"/>
    <col min="2315" max="2315" width="31.5546875" style="132" customWidth="1"/>
    <col min="2316" max="2316" width="37.88671875" style="132" customWidth="1"/>
    <col min="2317" max="2317" width="35.5546875" style="132" customWidth="1"/>
    <col min="2318" max="2318" width="49.6640625" style="132" customWidth="1"/>
    <col min="2319" max="2563" width="8.88671875" style="132"/>
    <col min="2564" max="2564" width="18.6640625" style="132" customWidth="1"/>
    <col min="2565" max="2565" width="32.5546875" style="132" customWidth="1"/>
    <col min="2566" max="2566" width="20.88671875" style="132" customWidth="1"/>
    <col min="2567" max="2567" width="19.33203125" style="132" customWidth="1"/>
    <col min="2568" max="2568" width="23.44140625" style="132" customWidth="1"/>
    <col min="2569" max="2569" width="26.109375" style="132" customWidth="1"/>
    <col min="2570" max="2570" width="29.5546875" style="132" customWidth="1"/>
    <col min="2571" max="2571" width="31.5546875" style="132" customWidth="1"/>
    <col min="2572" max="2572" width="37.88671875" style="132" customWidth="1"/>
    <col min="2573" max="2573" width="35.5546875" style="132" customWidth="1"/>
    <col min="2574" max="2574" width="49.6640625" style="132" customWidth="1"/>
    <col min="2575" max="2819" width="8.88671875" style="132"/>
    <col min="2820" max="2820" width="18.6640625" style="132" customWidth="1"/>
    <col min="2821" max="2821" width="32.5546875" style="132" customWidth="1"/>
    <col min="2822" max="2822" width="20.88671875" style="132" customWidth="1"/>
    <col min="2823" max="2823" width="19.33203125" style="132" customWidth="1"/>
    <col min="2824" max="2824" width="23.44140625" style="132" customWidth="1"/>
    <col min="2825" max="2825" width="26.109375" style="132" customWidth="1"/>
    <col min="2826" max="2826" width="29.5546875" style="132" customWidth="1"/>
    <col min="2827" max="2827" width="31.5546875" style="132" customWidth="1"/>
    <col min="2828" max="2828" width="37.88671875" style="132" customWidth="1"/>
    <col min="2829" max="2829" width="35.5546875" style="132" customWidth="1"/>
    <col min="2830" max="2830" width="49.6640625" style="132" customWidth="1"/>
    <col min="2831" max="3075" width="8.88671875" style="132"/>
    <col min="3076" max="3076" width="18.6640625" style="132" customWidth="1"/>
    <col min="3077" max="3077" width="32.5546875" style="132" customWidth="1"/>
    <col min="3078" max="3078" width="20.88671875" style="132" customWidth="1"/>
    <col min="3079" max="3079" width="19.33203125" style="132" customWidth="1"/>
    <col min="3080" max="3080" width="23.44140625" style="132" customWidth="1"/>
    <col min="3081" max="3081" width="26.109375" style="132" customWidth="1"/>
    <col min="3082" max="3082" width="29.5546875" style="132" customWidth="1"/>
    <col min="3083" max="3083" width="31.5546875" style="132" customWidth="1"/>
    <col min="3084" max="3084" width="37.88671875" style="132" customWidth="1"/>
    <col min="3085" max="3085" width="35.5546875" style="132" customWidth="1"/>
    <col min="3086" max="3086" width="49.6640625" style="132" customWidth="1"/>
    <col min="3087" max="3331" width="8.88671875" style="132"/>
    <col min="3332" max="3332" width="18.6640625" style="132" customWidth="1"/>
    <col min="3333" max="3333" width="32.5546875" style="132" customWidth="1"/>
    <col min="3334" max="3334" width="20.88671875" style="132" customWidth="1"/>
    <col min="3335" max="3335" width="19.33203125" style="132" customWidth="1"/>
    <col min="3336" max="3336" width="23.44140625" style="132" customWidth="1"/>
    <col min="3337" max="3337" width="26.109375" style="132" customWidth="1"/>
    <col min="3338" max="3338" width="29.5546875" style="132" customWidth="1"/>
    <col min="3339" max="3339" width="31.5546875" style="132" customWidth="1"/>
    <col min="3340" max="3340" width="37.88671875" style="132" customWidth="1"/>
    <col min="3341" max="3341" width="35.5546875" style="132" customWidth="1"/>
    <col min="3342" max="3342" width="49.6640625" style="132" customWidth="1"/>
    <col min="3343" max="3587" width="8.88671875" style="132"/>
    <col min="3588" max="3588" width="18.6640625" style="132" customWidth="1"/>
    <col min="3589" max="3589" width="32.5546875" style="132" customWidth="1"/>
    <col min="3590" max="3590" width="20.88671875" style="132" customWidth="1"/>
    <col min="3591" max="3591" width="19.33203125" style="132" customWidth="1"/>
    <col min="3592" max="3592" width="23.44140625" style="132" customWidth="1"/>
    <col min="3593" max="3593" width="26.109375" style="132" customWidth="1"/>
    <col min="3594" max="3594" width="29.5546875" style="132" customWidth="1"/>
    <col min="3595" max="3595" width="31.5546875" style="132" customWidth="1"/>
    <col min="3596" max="3596" width="37.88671875" style="132" customWidth="1"/>
    <col min="3597" max="3597" width="35.5546875" style="132" customWidth="1"/>
    <col min="3598" max="3598" width="49.6640625" style="132" customWidth="1"/>
    <col min="3599" max="3843" width="8.88671875" style="132"/>
    <col min="3844" max="3844" width="18.6640625" style="132" customWidth="1"/>
    <col min="3845" max="3845" width="32.5546875" style="132" customWidth="1"/>
    <col min="3846" max="3846" width="20.88671875" style="132" customWidth="1"/>
    <col min="3847" max="3847" width="19.33203125" style="132" customWidth="1"/>
    <col min="3848" max="3848" width="23.44140625" style="132" customWidth="1"/>
    <col min="3849" max="3849" width="26.109375" style="132" customWidth="1"/>
    <col min="3850" max="3850" width="29.5546875" style="132" customWidth="1"/>
    <col min="3851" max="3851" width="31.5546875" style="132" customWidth="1"/>
    <col min="3852" max="3852" width="37.88671875" style="132" customWidth="1"/>
    <col min="3853" max="3853" width="35.5546875" style="132" customWidth="1"/>
    <col min="3854" max="3854" width="49.6640625" style="132" customWidth="1"/>
    <col min="3855" max="4099" width="8.88671875" style="132"/>
    <col min="4100" max="4100" width="18.6640625" style="132" customWidth="1"/>
    <col min="4101" max="4101" width="32.5546875" style="132" customWidth="1"/>
    <col min="4102" max="4102" width="20.88671875" style="132" customWidth="1"/>
    <col min="4103" max="4103" width="19.33203125" style="132" customWidth="1"/>
    <col min="4104" max="4104" width="23.44140625" style="132" customWidth="1"/>
    <col min="4105" max="4105" width="26.109375" style="132" customWidth="1"/>
    <col min="4106" max="4106" width="29.5546875" style="132" customWidth="1"/>
    <col min="4107" max="4107" width="31.5546875" style="132" customWidth="1"/>
    <col min="4108" max="4108" width="37.88671875" style="132" customWidth="1"/>
    <col min="4109" max="4109" width="35.5546875" style="132" customWidth="1"/>
    <col min="4110" max="4110" width="49.6640625" style="132" customWidth="1"/>
    <col min="4111" max="4355" width="8.88671875" style="132"/>
    <col min="4356" max="4356" width="18.6640625" style="132" customWidth="1"/>
    <col min="4357" max="4357" width="32.5546875" style="132" customWidth="1"/>
    <col min="4358" max="4358" width="20.88671875" style="132" customWidth="1"/>
    <col min="4359" max="4359" width="19.33203125" style="132" customWidth="1"/>
    <col min="4360" max="4360" width="23.44140625" style="132" customWidth="1"/>
    <col min="4361" max="4361" width="26.109375" style="132" customWidth="1"/>
    <col min="4362" max="4362" width="29.5546875" style="132" customWidth="1"/>
    <col min="4363" max="4363" width="31.5546875" style="132" customWidth="1"/>
    <col min="4364" max="4364" width="37.88671875" style="132" customWidth="1"/>
    <col min="4365" max="4365" width="35.5546875" style="132" customWidth="1"/>
    <col min="4366" max="4366" width="49.6640625" style="132" customWidth="1"/>
    <col min="4367" max="4611" width="8.88671875" style="132"/>
    <col min="4612" max="4612" width="18.6640625" style="132" customWidth="1"/>
    <col min="4613" max="4613" width="32.5546875" style="132" customWidth="1"/>
    <col min="4614" max="4614" width="20.88671875" style="132" customWidth="1"/>
    <col min="4615" max="4615" width="19.33203125" style="132" customWidth="1"/>
    <col min="4616" max="4616" width="23.44140625" style="132" customWidth="1"/>
    <col min="4617" max="4617" width="26.109375" style="132" customWidth="1"/>
    <col min="4618" max="4618" width="29.5546875" style="132" customWidth="1"/>
    <col min="4619" max="4619" width="31.5546875" style="132" customWidth="1"/>
    <col min="4620" max="4620" width="37.88671875" style="132" customWidth="1"/>
    <col min="4621" max="4621" width="35.5546875" style="132" customWidth="1"/>
    <col min="4622" max="4622" width="49.6640625" style="132" customWidth="1"/>
    <col min="4623" max="4867" width="8.88671875" style="132"/>
    <col min="4868" max="4868" width="18.6640625" style="132" customWidth="1"/>
    <col min="4869" max="4869" width="32.5546875" style="132" customWidth="1"/>
    <col min="4870" max="4870" width="20.88671875" style="132" customWidth="1"/>
    <col min="4871" max="4871" width="19.33203125" style="132" customWidth="1"/>
    <col min="4872" max="4872" width="23.44140625" style="132" customWidth="1"/>
    <col min="4873" max="4873" width="26.109375" style="132" customWidth="1"/>
    <col min="4874" max="4874" width="29.5546875" style="132" customWidth="1"/>
    <col min="4875" max="4875" width="31.5546875" style="132" customWidth="1"/>
    <col min="4876" max="4876" width="37.88671875" style="132" customWidth="1"/>
    <col min="4877" max="4877" width="35.5546875" style="132" customWidth="1"/>
    <col min="4878" max="4878" width="49.6640625" style="132" customWidth="1"/>
    <col min="4879" max="5123" width="8.88671875" style="132"/>
    <col min="5124" max="5124" width="18.6640625" style="132" customWidth="1"/>
    <col min="5125" max="5125" width="32.5546875" style="132" customWidth="1"/>
    <col min="5126" max="5126" width="20.88671875" style="132" customWidth="1"/>
    <col min="5127" max="5127" width="19.33203125" style="132" customWidth="1"/>
    <col min="5128" max="5128" width="23.44140625" style="132" customWidth="1"/>
    <col min="5129" max="5129" width="26.109375" style="132" customWidth="1"/>
    <col min="5130" max="5130" width="29.5546875" style="132" customWidth="1"/>
    <col min="5131" max="5131" width="31.5546875" style="132" customWidth="1"/>
    <col min="5132" max="5132" width="37.88671875" style="132" customWidth="1"/>
    <col min="5133" max="5133" width="35.5546875" style="132" customWidth="1"/>
    <col min="5134" max="5134" width="49.6640625" style="132" customWidth="1"/>
    <col min="5135" max="5379" width="8.88671875" style="132"/>
    <col min="5380" max="5380" width="18.6640625" style="132" customWidth="1"/>
    <col min="5381" max="5381" width="32.5546875" style="132" customWidth="1"/>
    <col min="5382" max="5382" width="20.88671875" style="132" customWidth="1"/>
    <col min="5383" max="5383" width="19.33203125" style="132" customWidth="1"/>
    <col min="5384" max="5384" width="23.44140625" style="132" customWidth="1"/>
    <col min="5385" max="5385" width="26.109375" style="132" customWidth="1"/>
    <col min="5386" max="5386" width="29.5546875" style="132" customWidth="1"/>
    <col min="5387" max="5387" width="31.5546875" style="132" customWidth="1"/>
    <col min="5388" max="5388" width="37.88671875" style="132" customWidth="1"/>
    <col min="5389" max="5389" width="35.5546875" style="132" customWidth="1"/>
    <col min="5390" max="5390" width="49.6640625" style="132" customWidth="1"/>
    <col min="5391" max="5635" width="8.88671875" style="132"/>
    <col min="5636" max="5636" width="18.6640625" style="132" customWidth="1"/>
    <col min="5637" max="5637" width="32.5546875" style="132" customWidth="1"/>
    <col min="5638" max="5638" width="20.88671875" style="132" customWidth="1"/>
    <col min="5639" max="5639" width="19.33203125" style="132" customWidth="1"/>
    <col min="5640" max="5640" width="23.44140625" style="132" customWidth="1"/>
    <col min="5641" max="5641" width="26.109375" style="132" customWidth="1"/>
    <col min="5642" max="5642" width="29.5546875" style="132" customWidth="1"/>
    <col min="5643" max="5643" width="31.5546875" style="132" customWidth="1"/>
    <col min="5644" max="5644" width="37.88671875" style="132" customWidth="1"/>
    <col min="5645" max="5645" width="35.5546875" style="132" customWidth="1"/>
    <col min="5646" max="5646" width="49.6640625" style="132" customWidth="1"/>
    <col min="5647" max="5891" width="8.88671875" style="132"/>
    <col min="5892" max="5892" width="18.6640625" style="132" customWidth="1"/>
    <col min="5893" max="5893" width="32.5546875" style="132" customWidth="1"/>
    <col min="5894" max="5894" width="20.88671875" style="132" customWidth="1"/>
    <col min="5895" max="5895" width="19.33203125" style="132" customWidth="1"/>
    <col min="5896" max="5896" width="23.44140625" style="132" customWidth="1"/>
    <col min="5897" max="5897" width="26.109375" style="132" customWidth="1"/>
    <col min="5898" max="5898" width="29.5546875" style="132" customWidth="1"/>
    <col min="5899" max="5899" width="31.5546875" style="132" customWidth="1"/>
    <col min="5900" max="5900" width="37.88671875" style="132" customWidth="1"/>
    <col min="5901" max="5901" width="35.5546875" style="132" customWidth="1"/>
    <col min="5902" max="5902" width="49.6640625" style="132" customWidth="1"/>
    <col min="5903" max="6147" width="8.88671875" style="132"/>
    <col min="6148" max="6148" width="18.6640625" style="132" customWidth="1"/>
    <col min="6149" max="6149" width="32.5546875" style="132" customWidth="1"/>
    <col min="6150" max="6150" width="20.88671875" style="132" customWidth="1"/>
    <col min="6151" max="6151" width="19.33203125" style="132" customWidth="1"/>
    <col min="6152" max="6152" width="23.44140625" style="132" customWidth="1"/>
    <col min="6153" max="6153" width="26.109375" style="132" customWidth="1"/>
    <col min="6154" max="6154" width="29.5546875" style="132" customWidth="1"/>
    <col min="6155" max="6155" width="31.5546875" style="132" customWidth="1"/>
    <col min="6156" max="6156" width="37.88671875" style="132" customWidth="1"/>
    <col min="6157" max="6157" width="35.5546875" style="132" customWidth="1"/>
    <col min="6158" max="6158" width="49.6640625" style="132" customWidth="1"/>
    <col min="6159" max="6403" width="8.88671875" style="132"/>
    <col min="6404" max="6404" width="18.6640625" style="132" customWidth="1"/>
    <col min="6405" max="6405" width="32.5546875" style="132" customWidth="1"/>
    <col min="6406" max="6406" width="20.88671875" style="132" customWidth="1"/>
    <col min="6407" max="6407" width="19.33203125" style="132" customWidth="1"/>
    <col min="6408" max="6408" width="23.44140625" style="132" customWidth="1"/>
    <col min="6409" max="6409" width="26.109375" style="132" customWidth="1"/>
    <col min="6410" max="6410" width="29.5546875" style="132" customWidth="1"/>
    <col min="6411" max="6411" width="31.5546875" style="132" customWidth="1"/>
    <col min="6412" max="6412" width="37.88671875" style="132" customWidth="1"/>
    <col min="6413" max="6413" width="35.5546875" style="132" customWidth="1"/>
    <col min="6414" max="6414" width="49.6640625" style="132" customWidth="1"/>
    <col min="6415" max="6659" width="8.88671875" style="132"/>
    <col min="6660" max="6660" width="18.6640625" style="132" customWidth="1"/>
    <col min="6661" max="6661" width="32.5546875" style="132" customWidth="1"/>
    <col min="6662" max="6662" width="20.88671875" style="132" customWidth="1"/>
    <col min="6663" max="6663" width="19.33203125" style="132" customWidth="1"/>
    <col min="6664" max="6664" width="23.44140625" style="132" customWidth="1"/>
    <col min="6665" max="6665" width="26.109375" style="132" customWidth="1"/>
    <col min="6666" max="6666" width="29.5546875" style="132" customWidth="1"/>
    <col min="6667" max="6667" width="31.5546875" style="132" customWidth="1"/>
    <col min="6668" max="6668" width="37.88671875" style="132" customWidth="1"/>
    <col min="6669" max="6669" width="35.5546875" style="132" customWidth="1"/>
    <col min="6670" max="6670" width="49.6640625" style="132" customWidth="1"/>
    <col min="6671" max="6915" width="8.88671875" style="132"/>
    <col min="6916" max="6916" width="18.6640625" style="132" customWidth="1"/>
    <col min="6917" max="6917" width="32.5546875" style="132" customWidth="1"/>
    <col min="6918" max="6918" width="20.88671875" style="132" customWidth="1"/>
    <col min="6919" max="6919" width="19.33203125" style="132" customWidth="1"/>
    <col min="6920" max="6920" width="23.44140625" style="132" customWidth="1"/>
    <col min="6921" max="6921" width="26.109375" style="132" customWidth="1"/>
    <col min="6922" max="6922" width="29.5546875" style="132" customWidth="1"/>
    <col min="6923" max="6923" width="31.5546875" style="132" customWidth="1"/>
    <col min="6924" max="6924" width="37.88671875" style="132" customWidth="1"/>
    <col min="6925" max="6925" width="35.5546875" style="132" customWidth="1"/>
    <col min="6926" max="6926" width="49.6640625" style="132" customWidth="1"/>
    <col min="6927" max="7171" width="8.88671875" style="132"/>
    <col min="7172" max="7172" width="18.6640625" style="132" customWidth="1"/>
    <col min="7173" max="7173" width="32.5546875" style="132" customWidth="1"/>
    <col min="7174" max="7174" width="20.88671875" style="132" customWidth="1"/>
    <col min="7175" max="7175" width="19.33203125" style="132" customWidth="1"/>
    <col min="7176" max="7176" width="23.44140625" style="132" customWidth="1"/>
    <col min="7177" max="7177" width="26.109375" style="132" customWidth="1"/>
    <col min="7178" max="7178" width="29.5546875" style="132" customWidth="1"/>
    <col min="7179" max="7179" width="31.5546875" style="132" customWidth="1"/>
    <col min="7180" max="7180" width="37.88671875" style="132" customWidth="1"/>
    <col min="7181" max="7181" width="35.5546875" style="132" customWidth="1"/>
    <col min="7182" max="7182" width="49.6640625" style="132" customWidth="1"/>
    <col min="7183" max="7427" width="8.88671875" style="132"/>
    <col min="7428" max="7428" width="18.6640625" style="132" customWidth="1"/>
    <col min="7429" max="7429" width="32.5546875" style="132" customWidth="1"/>
    <col min="7430" max="7430" width="20.88671875" style="132" customWidth="1"/>
    <col min="7431" max="7431" width="19.33203125" style="132" customWidth="1"/>
    <col min="7432" max="7432" width="23.44140625" style="132" customWidth="1"/>
    <col min="7433" max="7433" width="26.109375" style="132" customWidth="1"/>
    <col min="7434" max="7434" width="29.5546875" style="132" customWidth="1"/>
    <col min="7435" max="7435" width="31.5546875" style="132" customWidth="1"/>
    <col min="7436" max="7436" width="37.88671875" style="132" customWidth="1"/>
    <col min="7437" max="7437" width="35.5546875" style="132" customWidth="1"/>
    <col min="7438" max="7438" width="49.6640625" style="132" customWidth="1"/>
    <col min="7439" max="7683" width="8.88671875" style="132"/>
    <col min="7684" max="7684" width="18.6640625" style="132" customWidth="1"/>
    <col min="7685" max="7685" width="32.5546875" style="132" customWidth="1"/>
    <col min="7686" max="7686" width="20.88671875" style="132" customWidth="1"/>
    <col min="7687" max="7687" width="19.33203125" style="132" customWidth="1"/>
    <col min="7688" max="7688" width="23.44140625" style="132" customWidth="1"/>
    <col min="7689" max="7689" width="26.109375" style="132" customWidth="1"/>
    <col min="7690" max="7690" width="29.5546875" style="132" customWidth="1"/>
    <col min="7691" max="7691" width="31.5546875" style="132" customWidth="1"/>
    <col min="7692" max="7692" width="37.88671875" style="132" customWidth="1"/>
    <col min="7693" max="7693" width="35.5546875" style="132" customWidth="1"/>
    <col min="7694" max="7694" width="49.6640625" style="132" customWidth="1"/>
    <col min="7695" max="7939" width="8.88671875" style="132"/>
    <col min="7940" max="7940" width="18.6640625" style="132" customWidth="1"/>
    <col min="7941" max="7941" width="32.5546875" style="132" customWidth="1"/>
    <col min="7942" max="7942" width="20.88671875" style="132" customWidth="1"/>
    <col min="7943" max="7943" width="19.33203125" style="132" customWidth="1"/>
    <col min="7944" max="7944" width="23.44140625" style="132" customWidth="1"/>
    <col min="7945" max="7945" width="26.109375" style="132" customWidth="1"/>
    <col min="7946" max="7946" width="29.5546875" style="132" customWidth="1"/>
    <col min="7947" max="7947" width="31.5546875" style="132" customWidth="1"/>
    <col min="7948" max="7948" width="37.88671875" style="132" customWidth="1"/>
    <col min="7949" max="7949" width="35.5546875" style="132" customWidth="1"/>
    <col min="7950" max="7950" width="49.6640625" style="132" customWidth="1"/>
    <col min="7951" max="8195" width="8.88671875" style="132"/>
    <col min="8196" max="8196" width="18.6640625" style="132" customWidth="1"/>
    <col min="8197" max="8197" width="32.5546875" style="132" customWidth="1"/>
    <col min="8198" max="8198" width="20.88671875" style="132" customWidth="1"/>
    <col min="8199" max="8199" width="19.33203125" style="132" customWidth="1"/>
    <col min="8200" max="8200" width="23.44140625" style="132" customWidth="1"/>
    <col min="8201" max="8201" width="26.109375" style="132" customWidth="1"/>
    <col min="8202" max="8202" width="29.5546875" style="132" customWidth="1"/>
    <col min="8203" max="8203" width="31.5546875" style="132" customWidth="1"/>
    <col min="8204" max="8204" width="37.88671875" style="132" customWidth="1"/>
    <col min="8205" max="8205" width="35.5546875" style="132" customWidth="1"/>
    <col min="8206" max="8206" width="49.6640625" style="132" customWidth="1"/>
    <col min="8207" max="8451" width="8.88671875" style="132"/>
    <col min="8452" max="8452" width="18.6640625" style="132" customWidth="1"/>
    <col min="8453" max="8453" width="32.5546875" style="132" customWidth="1"/>
    <col min="8454" max="8454" width="20.88671875" style="132" customWidth="1"/>
    <col min="8455" max="8455" width="19.33203125" style="132" customWidth="1"/>
    <col min="8456" max="8456" width="23.44140625" style="132" customWidth="1"/>
    <col min="8457" max="8457" width="26.109375" style="132" customWidth="1"/>
    <col min="8458" max="8458" width="29.5546875" style="132" customWidth="1"/>
    <col min="8459" max="8459" width="31.5546875" style="132" customWidth="1"/>
    <col min="8460" max="8460" width="37.88671875" style="132" customWidth="1"/>
    <col min="8461" max="8461" width="35.5546875" style="132" customWidth="1"/>
    <col min="8462" max="8462" width="49.6640625" style="132" customWidth="1"/>
    <col min="8463" max="8707" width="8.88671875" style="132"/>
    <col min="8708" max="8708" width="18.6640625" style="132" customWidth="1"/>
    <col min="8709" max="8709" width="32.5546875" style="132" customWidth="1"/>
    <col min="8710" max="8710" width="20.88671875" style="132" customWidth="1"/>
    <col min="8711" max="8711" width="19.33203125" style="132" customWidth="1"/>
    <col min="8712" max="8712" width="23.44140625" style="132" customWidth="1"/>
    <col min="8713" max="8713" width="26.109375" style="132" customWidth="1"/>
    <col min="8714" max="8714" width="29.5546875" style="132" customWidth="1"/>
    <col min="8715" max="8715" width="31.5546875" style="132" customWidth="1"/>
    <col min="8716" max="8716" width="37.88671875" style="132" customWidth="1"/>
    <col min="8717" max="8717" width="35.5546875" style="132" customWidth="1"/>
    <col min="8718" max="8718" width="49.6640625" style="132" customWidth="1"/>
    <col min="8719" max="8963" width="8.88671875" style="132"/>
    <col min="8964" max="8964" width="18.6640625" style="132" customWidth="1"/>
    <col min="8965" max="8965" width="32.5546875" style="132" customWidth="1"/>
    <col min="8966" max="8966" width="20.88671875" style="132" customWidth="1"/>
    <col min="8967" max="8967" width="19.33203125" style="132" customWidth="1"/>
    <col min="8968" max="8968" width="23.44140625" style="132" customWidth="1"/>
    <col min="8969" max="8969" width="26.109375" style="132" customWidth="1"/>
    <col min="8970" max="8970" width="29.5546875" style="132" customWidth="1"/>
    <col min="8971" max="8971" width="31.5546875" style="132" customWidth="1"/>
    <col min="8972" max="8972" width="37.88671875" style="132" customWidth="1"/>
    <col min="8973" max="8973" width="35.5546875" style="132" customWidth="1"/>
    <col min="8974" max="8974" width="49.6640625" style="132" customWidth="1"/>
    <col min="8975" max="9219" width="8.88671875" style="132"/>
    <col min="9220" max="9220" width="18.6640625" style="132" customWidth="1"/>
    <col min="9221" max="9221" width="32.5546875" style="132" customWidth="1"/>
    <col min="9222" max="9222" width="20.88671875" style="132" customWidth="1"/>
    <col min="9223" max="9223" width="19.33203125" style="132" customWidth="1"/>
    <col min="9224" max="9224" width="23.44140625" style="132" customWidth="1"/>
    <col min="9225" max="9225" width="26.109375" style="132" customWidth="1"/>
    <col min="9226" max="9226" width="29.5546875" style="132" customWidth="1"/>
    <col min="9227" max="9227" width="31.5546875" style="132" customWidth="1"/>
    <col min="9228" max="9228" width="37.88671875" style="132" customWidth="1"/>
    <col min="9229" max="9229" width="35.5546875" style="132" customWidth="1"/>
    <col min="9230" max="9230" width="49.6640625" style="132" customWidth="1"/>
    <col min="9231" max="9475" width="8.88671875" style="132"/>
    <col min="9476" max="9476" width="18.6640625" style="132" customWidth="1"/>
    <col min="9477" max="9477" width="32.5546875" style="132" customWidth="1"/>
    <col min="9478" max="9478" width="20.88671875" style="132" customWidth="1"/>
    <col min="9479" max="9479" width="19.33203125" style="132" customWidth="1"/>
    <col min="9480" max="9480" width="23.44140625" style="132" customWidth="1"/>
    <col min="9481" max="9481" width="26.109375" style="132" customWidth="1"/>
    <col min="9482" max="9482" width="29.5546875" style="132" customWidth="1"/>
    <col min="9483" max="9483" width="31.5546875" style="132" customWidth="1"/>
    <col min="9484" max="9484" width="37.88671875" style="132" customWidth="1"/>
    <col min="9485" max="9485" width="35.5546875" style="132" customWidth="1"/>
    <col min="9486" max="9486" width="49.6640625" style="132" customWidth="1"/>
    <col min="9487" max="9731" width="8.88671875" style="132"/>
    <col min="9732" max="9732" width="18.6640625" style="132" customWidth="1"/>
    <col min="9733" max="9733" width="32.5546875" style="132" customWidth="1"/>
    <col min="9734" max="9734" width="20.88671875" style="132" customWidth="1"/>
    <col min="9735" max="9735" width="19.33203125" style="132" customWidth="1"/>
    <col min="9736" max="9736" width="23.44140625" style="132" customWidth="1"/>
    <col min="9737" max="9737" width="26.109375" style="132" customWidth="1"/>
    <col min="9738" max="9738" width="29.5546875" style="132" customWidth="1"/>
    <col min="9739" max="9739" width="31.5546875" style="132" customWidth="1"/>
    <col min="9740" max="9740" width="37.88671875" style="132" customWidth="1"/>
    <col min="9741" max="9741" width="35.5546875" style="132" customWidth="1"/>
    <col min="9742" max="9742" width="49.6640625" style="132" customWidth="1"/>
    <col min="9743" max="9987" width="8.88671875" style="132"/>
    <col min="9988" max="9988" width="18.6640625" style="132" customWidth="1"/>
    <col min="9989" max="9989" width="32.5546875" style="132" customWidth="1"/>
    <col min="9990" max="9990" width="20.88671875" style="132" customWidth="1"/>
    <col min="9991" max="9991" width="19.33203125" style="132" customWidth="1"/>
    <col min="9992" max="9992" width="23.44140625" style="132" customWidth="1"/>
    <col min="9993" max="9993" width="26.109375" style="132" customWidth="1"/>
    <col min="9994" max="9994" width="29.5546875" style="132" customWidth="1"/>
    <col min="9995" max="9995" width="31.5546875" style="132" customWidth="1"/>
    <col min="9996" max="9996" width="37.88671875" style="132" customWidth="1"/>
    <col min="9997" max="9997" width="35.5546875" style="132" customWidth="1"/>
    <col min="9998" max="9998" width="49.6640625" style="132" customWidth="1"/>
    <col min="9999" max="10243" width="8.88671875" style="132"/>
    <col min="10244" max="10244" width="18.6640625" style="132" customWidth="1"/>
    <col min="10245" max="10245" width="32.5546875" style="132" customWidth="1"/>
    <col min="10246" max="10246" width="20.88671875" style="132" customWidth="1"/>
    <col min="10247" max="10247" width="19.33203125" style="132" customWidth="1"/>
    <col min="10248" max="10248" width="23.44140625" style="132" customWidth="1"/>
    <col min="10249" max="10249" width="26.109375" style="132" customWidth="1"/>
    <col min="10250" max="10250" width="29.5546875" style="132" customWidth="1"/>
    <col min="10251" max="10251" width="31.5546875" style="132" customWidth="1"/>
    <col min="10252" max="10252" width="37.88671875" style="132" customWidth="1"/>
    <col min="10253" max="10253" width="35.5546875" style="132" customWidth="1"/>
    <col min="10254" max="10254" width="49.6640625" style="132" customWidth="1"/>
    <col min="10255" max="10499" width="8.88671875" style="132"/>
    <col min="10500" max="10500" width="18.6640625" style="132" customWidth="1"/>
    <col min="10501" max="10501" width="32.5546875" style="132" customWidth="1"/>
    <col min="10502" max="10502" width="20.88671875" style="132" customWidth="1"/>
    <col min="10503" max="10503" width="19.33203125" style="132" customWidth="1"/>
    <col min="10504" max="10504" width="23.44140625" style="132" customWidth="1"/>
    <col min="10505" max="10505" width="26.109375" style="132" customWidth="1"/>
    <col min="10506" max="10506" width="29.5546875" style="132" customWidth="1"/>
    <col min="10507" max="10507" width="31.5546875" style="132" customWidth="1"/>
    <col min="10508" max="10508" width="37.88671875" style="132" customWidth="1"/>
    <col min="10509" max="10509" width="35.5546875" style="132" customWidth="1"/>
    <col min="10510" max="10510" width="49.6640625" style="132" customWidth="1"/>
    <col min="10511" max="10755" width="8.88671875" style="132"/>
    <col min="10756" max="10756" width="18.6640625" style="132" customWidth="1"/>
    <col min="10757" max="10757" width="32.5546875" style="132" customWidth="1"/>
    <col min="10758" max="10758" width="20.88671875" style="132" customWidth="1"/>
    <col min="10759" max="10759" width="19.33203125" style="132" customWidth="1"/>
    <col min="10760" max="10760" width="23.44140625" style="132" customWidth="1"/>
    <col min="10761" max="10761" width="26.109375" style="132" customWidth="1"/>
    <col min="10762" max="10762" width="29.5546875" style="132" customWidth="1"/>
    <col min="10763" max="10763" width="31.5546875" style="132" customWidth="1"/>
    <col min="10764" max="10764" width="37.88671875" style="132" customWidth="1"/>
    <col min="10765" max="10765" width="35.5546875" style="132" customWidth="1"/>
    <col min="10766" max="10766" width="49.6640625" style="132" customWidth="1"/>
    <col min="10767" max="11011" width="8.88671875" style="132"/>
    <col min="11012" max="11012" width="18.6640625" style="132" customWidth="1"/>
    <col min="11013" max="11013" width="32.5546875" style="132" customWidth="1"/>
    <col min="11014" max="11014" width="20.88671875" style="132" customWidth="1"/>
    <col min="11015" max="11015" width="19.33203125" style="132" customWidth="1"/>
    <col min="11016" max="11016" width="23.44140625" style="132" customWidth="1"/>
    <col min="11017" max="11017" width="26.109375" style="132" customWidth="1"/>
    <col min="11018" max="11018" width="29.5546875" style="132" customWidth="1"/>
    <col min="11019" max="11019" width="31.5546875" style="132" customWidth="1"/>
    <col min="11020" max="11020" width="37.88671875" style="132" customWidth="1"/>
    <col min="11021" max="11021" width="35.5546875" style="132" customWidth="1"/>
    <col min="11022" max="11022" width="49.6640625" style="132" customWidth="1"/>
    <col min="11023" max="11267" width="8.88671875" style="132"/>
    <col min="11268" max="11268" width="18.6640625" style="132" customWidth="1"/>
    <col min="11269" max="11269" width="32.5546875" style="132" customWidth="1"/>
    <col min="11270" max="11270" width="20.88671875" style="132" customWidth="1"/>
    <col min="11271" max="11271" width="19.33203125" style="132" customWidth="1"/>
    <col min="11272" max="11272" width="23.44140625" style="132" customWidth="1"/>
    <col min="11273" max="11273" width="26.109375" style="132" customWidth="1"/>
    <col min="11274" max="11274" width="29.5546875" style="132" customWidth="1"/>
    <col min="11275" max="11275" width="31.5546875" style="132" customWidth="1"/>
    <col min="11276" max="11276" width="37.88671875" style="132" customWidth="1"/>
    <col min="11277" max="11277" width="35.5546875" style="132" customWidth="1"/>
    <col min="11278" max="11278" width="49.6640625" style="132" customWidth="1"/>
    <col min="11279" max="11523" width="8.88671875" style="132"/>
    <col min="11524" max="11524" width="18.6640625" style="132" customWidth="1"/>
    <col min="11525" max="11525" width="32.5546875" style="132" customWidth="1"/>
    <col min="11526" max="11526" width="20.88671875" style="132" customWidth="1"/>
    <col min="11527" max="11527" width="19.33203125" style="132" customWidth="1"/>
    <col min="11528" max="11528" width="23.44140625" style="132" customWidth="1"/>
    <col min="11529" max="11529" width="26.109375" style="132" customWidth="1"/>
    <col min="11530" max="11530" width="29.5546875" style="132" customWidth="1"/>
    <col min="11531" max="11531" width="31.5546875" style="132" customWidth="1"/>
    <col min="11532" max="11532" width="37.88671875" style="132" customWidth="1"/>
    <col min="11533" max="11533" width="35.5546875" style="132" customWidth="1"/>
    <col min="11534" max="11534" width="49.6640625" style="132" customWidth="1"/>
    <col min="11535" max="11779" width="8.88671875" style="132"/>
    <col min="11780" max="11780" width="18.6640625" style="132" customWidth="1"/>
    <col min="11781" max="11781" width="32.5546875" style="132" customWidth="1"/>
    <col min="11782" max="11782" width="20.88671875" style="132" customWidth="1"/>
    <col min="11783" max="11783" width="19.33203125" style="132" customWidth="1"/>
    <col min="11784" max="11784" width="23.44140625" style="132" customWidth="1"/>
    <col min="11785" max="11785" width="26.109375" style="132" customWidth="1"/>
    <col min="11786" max="11786" width="29.5546875" style="132" customWidth="1"/>
    <col min="11787" max="11787" width="31.5546875" style="132" customWidth="1"/>
    <col min="11788" max="11788" width="37.88671875" style="132" customWidth="1"/>
    <col min="11789" max="11789" width="35.5546875" style="132" customWidth="1"/>
    <col min="11790" max="11790" width="49.6640625" style="132" customWidth="1"/>
    <col min="11791" max="12035" width="8.88671875" style="132"/>
    <col min="12036" max="12036" width="18.6640625" style="132" customWidth="1"/>
    <col min="12037" max="12037" width="32.5546875" style="132" customWidth="1"/>
    <col min="12038" max="12038" width="20.88671875" style="132" customWidth="1"/>
    <col min="12039" max="12039" width="19.33203125" style="132" customWidth="1"/>
    <col min="12040" max="12040" width="23.44140625" style="132" customWidth="1"/>
    <col min="12041" max="12041" width="26.109375" style="132" customWidth="1"/>
    <col min="12042" max="12042" width="29.5546875" style="132" customWidth="1"/>
    <col min="12043" max="12043" width="31.5546875" style="132" customWidth="1"/>
    <col min="12044" max="12044" width="37.88671875" style="132" customWidth="1"/>
    <col min="12045" max="12045" width="35.5546875" style="132" customWidth="1"/>
    <col min="12046" max="12046" width="49.6640625" style="132" customWidth="1"/>
    <col min="12047" max="12291" width="8.88671875" style="132"/>
    <col min="12292" max="12292" width="18.6640625" style="132" customWidth="1"/>
    <col min="12293" max="12293" width="32.5546875" style="132" customWidth="1"/>
    <col min="12294" max="12294" width="20.88671875" style="132" customWidth="1"/>
    <col min="12295" max="12295" width="19.33203125" style="132" customWidth="1"/>
    <col min="12296" max="12296" width="23.44140625" style="132" customWidth="1"/>
    <col min="12297" max="12297" width="26.109375" style="132" customWidth="1"/>
    <col min="12298" max="12298" width="29.5546875" style="132" customWidth="1"/>
    <col min="12299" max="12299" width="31.5546875" style="132" customWidth="1"/>
    <col min="12300" max="12300" width="37.88671875" style="132" customWidth="1"/>
    <col min="12301" max="12301" width="35.5546875" style="132" customWidth="1"/>
    <col min="12302" max="12302" width="49.6640625" style="132" customWidth="1"/>
    <col min="12303" max="12547" width="8.88671875" style="132"/>
    <col min="12548" max="12548" width="18.6640625" style="132" customWidth="1"/>
    <col min="12549" max="12549" width="32.5546875" style="132" customWidth="1"/>
    <col min="12550" max="12550" width="20.88671875" style="132" customWidth="1"/>
    <col min="12551" max="12551" width="19.33203125" style="132" customWidth="1"/>
    <col min="12552" max="12552" width="23.44140625" style="132" customWidth="1"/>
    <col min="12553" max="12553" width="26.109375" style="132" customWidth="1"/>
    <col min="12554" max="12554" width="29.5546875" style="132" customWidth="1"/>
    <col min="12555" max="12555" width="31.5546875" style="132" customWidth="1"/>
    <col min="12556" max="12556" width="37.88671875" style="132" customWidth="1"/>
    <col min="12557" max="12557" width="35.5546875" style="132" customWidth="1"/>
    <col min="12558" max="12558" width="49.6640625" style="132" customWidth="1"/>
    <col min="12559" max="12803" width="8.88671875" style="132"/>
    <col min="12804" max="12804" width="18.6640625" style="132" customWidth="1"/>
    <col min="12805" max="12805" width="32.5546875" style="132" customWidth="1"/>
    <col min="12806" max="12806" width="20.88671875" style="132" customWidth="1"/>
    <col min="12807" max="12807" width="19.33203125" style="132" customWidth="1"/>
    <col min="12808" max="12808" width="23.44140625" style="132" customWidth="1"/>
    <col min="12809" max="12809" width="26.109375" style="132" customWidth="1"/>
    <col min="12810" max="12810" width="29.5546875" style="132" customWidth="1"/>
    <col min="12811" max="12811" width="31.5546875" style="132" customWidth="1"/>
    <col min="12812" max="12812" width="37.88671875" style="132" customWidth="1"/>
    <col min="12813" max="12813" width="35.5546875" style="132" customWidth="1"/>
    <col min="12814" max="12814" width="49.6640625" style="132" customWidth="1"/>
    <col min="12815" max="13059" width="8.88671875" style="132"/>
    <col min="13060" max="13060" width="18.6640625" style="132" customWidth="1"/>
    <col min="13061" max="13061" width="32.5546875" style="132" customWidth="1"/>
    <col min="13062" max="13062" width="20.88671875" style="132" customWidth="1"/>
    <col min="13063" max="13063" width="19.33203125" style="132" customWidth="1"/>
    <col min="13064" max="13064" width="23.44140625" style="132" customWidth="1"/>
    <col min="13065" max="13065" width="26.109375" style="132" customWidth="1"/>
    <col min="13066" max="13066" width="29.5546875" style="132" customWidth="1"/>
    <col min="13067" max="13067" width="31.5546875" style="132" customWidth="1"/>
    <col min="13068" max="13068" width="37.88671875" style="132" customWidth="1"/>
    <col min="13069" max="13069" width="35.5546875" style="132" customWidth="1"/>
    <col min="13070" max="13070" width="49.6640625" style="132" customWidth="1"/>
    <col min="13071" max="13315" width="8.88671875" style="132"/>
    <col min="13316" max="13316" width="18.6640625" style="132" customWidth="1"/>
    <col min="13317" max="13317" width="32.5546875" style="132" customWidth="1"/>
    <col min="13318" max="13318" width="20.88671875" style="132" customWidth="1"/>
    <col min="13319" max="13319" width="19.33203125" style="132" customWidth="1"/>
    <col min="13320" max="13320" width="23.44140625" style="132" customWidth="1"/>
    <col min="13321" max="13321" width="26.109375" style="132" customWidth="1"/>
    <col min="13322" max="13322" width="29.5546875" style="132" customWidth="1"/>
    <col min="13323" max="13323" width="31.5546875" style="132" customWidth="1"/>
    <col min="13324" max="13324" width="37.88671875" style="132" customWidth="1"/>
    <col min="13325" max="13325" width="35.5546875" style="132" customWidth="1"/>
    <col min="13326" max="13326" width="49.6640625" style="132" customWidth="1"/>
    <col min="13327" max="13571" width="8.88671875" style="132"/>
    <col min="13572" max="13572" width="18.6640625" style="132" customWidth="1"/>
    <col min="13573" max="13573" width="32.5546875" style="132" customWidth="1"/>
    <col min="13574" max="13574" width="20.88671875" style="132" customWidth="1"/>
    <col min="13575" max="13575" width="19.33203125" style="132" customWidth="1"/>
    <col min="13576" max="13576" width="23.44140625" style="132" customWidth="1"/>
    <col min="13577" max="13577" width="26.109375" style="132" customWidth="1"/>
    <col min="13578" max="13578" width="29.5546875" style="132" customWidth="1"/>
    <col min="13579" max="13579" width="31.5546875" style="132" customWidth="1"/>
    <col min="13580" max="13580" width="37.88671875" style="132" customWidth="1"/>
    <col min="13581" max="13581" width="35.5546875" style="132" customWidth="1"/>
    <col min="13582" max="13582" width="49.6640625" style="132" customWidth="1"/>
    <col min="13583" max="13827" width="8.88671875" style="132"/>
    <col min="13828" max="13828" width="18.6640625" style="132" customWidth="1"/>
    <col min="13829" max="13829" width="32.5546875" style="132" customWidth="1"/>
    <col min="13830" max="13830" width="20.88671875" style="132" customWidth="1"/>
    <col min="13831" max="13831" width="19.33203125" style="132" customWidth="1"/>
    <col min="13832" max="13832" width="23.44140625" style="132" customWidth="1"/>
    <col min="13833" max="13833" width="26.109375" style="132" customWidth="1"/>
    <col min="13834" max="13834" width="29.5546875" style="132" customWidth="1"/>
    <col min="13835" max="13835" width="31.5546875" style="132" customWidth="1"/>
    <col min="13836" max="13836" width="37.88671875" style="132" customWidth="1"/>
    <col min="13837" max="13837" width="35.5546875" style="132" customWidth="1"/>
    <col min="13838" max="13838" width="49.6640625" style="132" customWidth="1"/>
    <col min="13839" max="14083" width="8.88671875" style="132"/>
    <col min="14084" max="14084" width="18.6640625" style="132" customWidth="1"/>
    <col min="14085" max="14085" width="32.5546875" style="132" customWidth="1"/>
    <col min="14086" max="14086" width="20.88671875" style="132" customWidth="1"/>
    <col min="14087" max="14087" width="19.33203125" style="132" customWidth="1"/>
    <col min="14088" max="14088" width="23.44140625" style="132" customWidth="1"/>
    <col min="14089" max="14089" width="26.109375" style="132" customWidth="1"/>
    <col min="14090" max="14090" width="29.5546875" style="132" customWidth="1"/>
    <col min="14091" max="14091" width="31.5546875" style="132" customWidth="1"/>
    <col min="14092" max="14092" width="37.88671875" style="132" customWidth="1"/>
    <col min="14093" max="14093" width="35.5546875" style="132" customWidth="1"/>
    <col min="14094" max="14094" width="49.6640625" style="132" customWidth="1"/>
    <col min="14095" max="14339" width="8.88671875" style="132"/>
    <col min="14340" max="14340" width="18.6640625" style="132" customWidth="1"/>
    <col min="14341" max="14341" width="32.5546875" style="132" customWidth="1"/>
    <col min="14342" max="14342" width="20.88671875" style="132" customWidth="1"/>
    <col min="14343" max="14343" width="19.33203125" style="132" customWidth="1"/>
    <col min="14344" max="14344" width="23.44140625" style="132" customWidth="1"/>
    <col min="14345" max="14345" width="26.109375" style="132" customWidth="1"/>
    <col min="14346" max="14346" width="29.5546875" style="132" customWidth="1"/>
    <col min="14347" max="14347" width="31.5546875" style="132" customWidth="1"/>
    <col min="14348" max="14348" width="37.88671875" style="132" customWidth="1"/>
    <col min="14349" max="14349" width="35.5546875" style="132" customWidth="1"/>
    <col min="14350" max="14350" width="49.6640625" style="132" customWidth="1"/>
    <col min="14351" max="14595" width="8.88671875" style="132"/>
    <col min="14596" max="14596" width="18.6640625" style="132" customWidth="1"/>
    <col min="14597" max="14597" width="32.5546875" style="132" customWidth="1"/>
    <col min="14598" max="14598" width="20.88671875" style="132" customWidth="1"/>
    <col min="14599" max="14599" width="19.33203125" style="132" customWidth="1"/>
    <col min="14600" max="14600" width="23.44140625" style="132" customWidth="1"/>
    <col min="14601" max="14601" width="26.109375" style="132" customWidth="1"/>
    <col min="14602" max="14602" width="29.5546875" style="132" customWidth="1"/>
    <col min="14603" max="14603" width="31.5546875" style="132" customWidth="1"/>
    <col min="14604" max="14604" width="37.88671875" style="132" customWidth="1"/>
    <col min="14605" max="14605" width="35.5546875" style="132" customWidth="1"/>
    <col min="14606" max="14606" width="49.6640625" style="132" customWidth="1"/>
    <col min="14607" max="14851" width="8.88671875" style="132"/>
    <col min="14852" max="14852" width="18.6640625" style="132" customWidth="1"/>
    <col min="14853" max="14853" width="32.5546875" style="132" customWidth="1"/>
    <col min="14854" max="14854" width="20.88671875" style="132" customWidth="1"/>
    <col min="14855" max="14855" width="19.33203125" style="132" customWidth="1"/>
    <col min="14856" max="14856" width="23.44140625" style="132" customWidth="1"/>
    <col min="14857" max="14857" width="26.109375" style="132" customWidth="1"/>
    <col min="14858" max="14858" width="29.5546875" style="132" customWidth="1"/>
    <col min="14859" max="14859" width="31.5546875" style="132" customWidth="1"/>
    <col min="14860" max="14860" width="37.88671875" style="132" customWidth="1"/>
    <col min="14861" max="14861" width="35.5546875" style="132" customWidth="1"/>
    <col min="14862" max="14862" width="49.6640625" style="132" customWidth="1"/>
    <col min="14863" max="15107" width="8.88671875" style="132"/>
    <col min="15108" max="15108" width="18.6640625" style="132" customWidth="1"/>
    <col min="15109" max="15109" width="32.5546875" style="132" customWidth="1"/>
    <col min="15110" max="15110" width="20.88671875" style="132" customWidth="1"/>
    <col min="15111" max="15111" width="19.33203125" style="132" customWidth="1"/>
    <col min="15112" max="15112" width="23.44140625" style="132" customWidth="1"/>
    <col min="15113" max="15113" width="26.109375" style="132" customWidth="1"/>
    <col min="15114" max="15114" width="29.5546875" style="132" customWidth="1"/>
    <col min="15115" max="15115" width="31.5546875" style="132" customWidth="1"/>
    <col min="15116" max="15116" width="37.88671875" style="132" customWidth="1"/>
    <col min="15117" max="15117" width="35.5546875" style="132" customWidth="1"/>
    <col min="15118" max="15118" width="49.6640625" style="132" customWidth="1"/>
    <col min="15119" max="15363" width="8.88671875" style="132"/>
    <col min="15364" max="15364" width="18.6640625" style="132" customWidth="1"/>
    <col min="15365" max="15365" width="32.5546875" style="132" customWidth="1"/>
    <col min="15366" max="15366" width="20.88671875" style="132" customWidth="1"/>
    <col min="15367" max="15367" width="19.33203125" style="132" customWidth="1"/>
    <col min="15368" max="15368" width="23.44140625" style="132" customWidth="1"/>
    <col min="15369" max="15369" width="26.109375" style="132" customWidth="1"/>
    <col min="15370" max="15370" width="29.5546875" style="132" customWidth="1"/>
    <col min="15371" max="15371" width="31.5546875" style="132" customWidth="1"/>
    <col min="15372" max="15372" width="37.88671875" style="132" customWidth="1"/>
    <col min="15373" max="15373" width="35.5546875" style="132" customWidth="1"/>
    <col min="15374" max="15374" width="49.6640625" style="132" customWidth="1"/>
    <col min="15375" max="15619" width="8.88671875" style="132"/>
    <col min="15620" max="15620" width="18.6640625" style="132" customWidth="1"/>
    <col min="15621" max="15621" width="32.5546875" style="132" customWidth="1"/>
    <col min="15622" max="15622" width="20.88671875" style="132" customWidth="1"/>
    <col min="15623" max="15623" width="19.33203125" style="132" customWidth="1"/>
    <col min="15624" max="15624" width="23.44140625" style="132" customWidth="1"/>
    <col min="15625" max="15625" width="26.109375" style="132" customWidth="1"/>
    <col min="15626" max="15626" width="29.5546875" style="132" customWidth="1"/>
    <col min="15627" max="15627" width="31.5546875" style="132" customWidth="1"/>
    <col min="15628" max="15628" width="37.88671875" style="132" customWidth="1"/>
    <col min="15629" max="15629" width="35.5546875" style="132" customWidth="1"/>
    <col min="15630" max="15630" width="49.6640625" style="132" customWidth="1"/>
    <col min="15631" max="15875" width="8.88671875" style="132"/>
    <col min="15876" max="15876" width="18.6640625" style="132" customWidth="1"/>
    <col min="15877" max="15877" width="32.5546875" style="132" customWidth="1"/>
    <col min="15878" max="15878" width="20.88671875" style="132" customWidth="1"/>
    <col min="15879" max="15879" width="19.33203125" style="132" customWidth="1"/>
    <col min="15880" max="15880" width="23.44140625" style="132" customWidth="1"/>
    <col min="15881" max="15881" width="26.109375" style="132" customWidth="1"/>
    <col min="15882" max="15882" width="29.5546875" style="132" customWidth="1"/>
    <col min="15883" max="15883" width="31.5546875" style="132" customWidth="1"/>
    <col min="15884" max="15884" width="37.88671875" style="132" customWidth="1"/>
    <col min="15885" max="15885" width="35.5546875" style="132" customWidth="1"/>
    <col min="15886" max="15886" width="49.6640625" style="132" customWidth="1"/>
    <col min="15887" max="16131" width="8.88671875" style="132"/>
    <col min="16132" max="16132" width="18.6640625" style="132" customWidth="1"/>
    <col min="16133" max="16133" width="32.5546875" style="132" customWidth="1"/>
    <col min="16134" max="16134" width="20.88671875" style="132" customWidth="1"/>
    <col min="16135" max="16135" width="19.33203125" style="132" customWidth="1"/>
    <col min="16136" max="16136" width="23.44140625" style="132" customWidth="1"/>
    <col min="16137" max="16137" width="26.109375" style="132" customWidth="1"/>
    <col min="16138" max="16138" width="29.5546875" style="132" customWidth="1"/>
    <col min="16139" max="16139" width="31.5546875" style="132" customWidth="1"/>
    <col min="16140" max="16140" width="37.88671875" style="132" customWidth="1"/>
    <col min="16141" max="16141" width="35.5546875" style="132" customWidth="1"/>
    <col min="16142" max="16142" width="49.6640625" style="132" customWidth="1"/>
    <col min="16143" max="16379" width="8.88671875" style="132"/>
    <col min="16380" max="16384" width="9.109375" style="132" customWidth="1"/>
  </cols>
  <sheetData>
    <row r="1" spans="1:15" s="125" customFormat="1" ht="17.399999999999999">
      <c r="A1" s="410" t="s">
        <v>195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</row>
    <row r="2" spans="1:15" s="126" customFormat="1" ht="18.600000000000001">
      <c r="A2" s="411" t="s">
        <v>196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</row>
    <row r="3" spans="1:15" s="127" customFormat="1" ht="19.8">
      <c r="A3" s="412" t="s">
        <v>197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</row>
    <row r="4" spans="1:15" s="128" customFormat="1" ht="21">
      <c r="A4" s="413" t="s">
        <v>198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</row>
    <row r="5" spans="1:15" s="127" customFormat="1" ht="19.8">
      <c r="A5" s="412" t="s">
        <v>462</v>
      </c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412"/>
    </row>
    <row r="6" spans="1:15" s="129" customFormat="1" ht="17.399999999999999">
      <c r="A6" s="408" t="s">
        <v>199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  <c r="M6" s="408"/>
      <c r="N6" s="408"/>
    </row>
    <row r="7" spans="1:15" ht="16.8">
      <c r="A7" s="130"/>
      <c r="B7" s="131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</row>
    <row r="8" spans="1:15" ht="25.2">
      <c r="A8" s="414" t="s">
        <v>231</v>
      </c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</row>
    <row r="9" spans="1:15" ht="17.399999999999999">
      <c r="A9" s="133" t="s">
        <v>232</v>
      </c>
      <c r="B9" s="134"/>
      <c r="C9" s="125"/>
      <c r="D9" s="125"/>
      <c r="E9" s="125"/>
      <c r="G9" s="125"/>
      <c r="H9" s="135" t="s">
        <v>233</v>
      </c>
      <c r="I9" s="125"/>
      <c r="K9" s="125"/>
      <c r="M9" s="125"/>
      <c r="N9" s="125"/>
    </row>
    <row r="10" spans="1:15" s="137" customFormat="1" ht="17.399999999999999">
      <c r="A10" s="415" t="s">
        <v>234</v>
      </c>
      <c r="B10" s="415"/>
      <c r="C10" s="415"/>
      <c r="D10" s="415"/>
      <c r="E10" s="415"/>
      <c r="F10" s="415"/>
      <c r="G10" s="415"/>
      <c r="H10" s="135" t="s">
        <v>235</v>
      </c>
      <c r="I10" s="124"/>
      <c r="M10" s="125"/>
      <c r="N10" s="125"/>
    </row>
    <row r="11" spans="1:15" s="137" customFormat="1" ht="17.399999999999999">
      <c r="A11" s="135" t="s">
        <v>236</v>
      </c>
      <c r="B11" s="134"/>
      <c r="C11" s="125"/>
      <c r="D11" s="125"/>
      <c r="E11" s="125"/>
      <c r="F11" s="125"/>
      <c r="G11" s="125"/>
      <c r="H11" s="125" t="s">
        <v>430</v>
      </c>
      <c r="I11" s="124"/>
      <c r="M11" s="125"/>
      <c r="N11" s="125"/>
    </row>
    <row r="12" spans="1:15" s="137" customFormat="1" ht="17.399999999999999">
      <c r="A12" s="135" t="s">
        <v>237</v>
      </c>
      <c r="B12" s="134"/>
      <c r="C12" s="125"/>
      <c r="D12" s="125"/>
      <c r="E12" s="125"/>
      <c r="F12" s="125"/>
      <c r="G12" s="125"/>
      <c r="H12" s="125" t="s">
        <v>431</v>
      </c>
      <c r="I12" s="124"/>
      <c r="M12" s="125"/>
      <c r="N12" s="125"/>
    </row>
    <row r="13" spans="1:15" s="137" customFormat="1" ht="17.399999999999999">
      <c r="A13" s="135" t="s">
        <v>428</v>
      </c>
      <c r="B13" s="138"/>
      <c r="C13" s="124"/>
      <c r="D13" s="124"/>
      <c r="E13" s="124"/>
      <c r="F13" s="124"/>
      <c r="G13" s="124"/>
      <c r="H13" s="125" t="s">
        <v>238</v>
      </c>
      <c r="I13" s="125"/>
      <c r="M13" s="125"/>
      <c r="N13" s="125"/>
    </row>
    <row r="14" spans="1:15" s="137" customFormat="1" ht="17.399999999999999">
      <c r="A14" s="125" t="s">
        <v>429</v>
      </c>
      <c r="B14" s="138"/>
      <c r="C14" s="124"/>
      <c r="D14" s="124"/>
      <c r="E14" s="124"/>
      <c r="F14" s="124"/>
      <c r="G14" s="124"/>
      <c r="H14" s="125" t="s">
        <v>239</v>
      </c>
      <c r="I14" s="125"/>
      <c r="M14" s="125"/>
      <c r="N14" s="125"/>
    </row>
    <row r="15" spans="1:15" s="139" customFormat="1" ht="13.8">
      <c r="A15" s="416" t="s">
        <v>240</v>
      </c>
      <c r="B15" s="416" t="s">
        <v>241</v>
      </c>
      <c r="C15" s="416" t="s">
        <v>242</v>
      </c>
      <c r="D15" s="417" t="s">
        <v>243</v>
      </c>
      <c r="E15" s="418"/>
      <c r="F15" s="419"/>
      <c r="G15" s="417" t="s">
        <v>244</v>
      </c>
      <c r="H15" s="419"/>
      <c r="I15" s="417" t="s">
        <v>245</v>
      </c>
      <c r="J15" s="419"/>
      <c r="K15" s="423" t="s">
        <v>246</v>
      </c>
      <c r="L15" s="424"/>
      <c r="M15" s="416" t="s">
        <v>247</v>
      </c>
      <c r="N15" s="428" t="s">
        <v>248</v>
      </c>
    </row>
    <row r="16" spans="1:15" s="139" customFormat="1" ht="17.399999999999999">
      <c r="A16" s="416"/>
      <c r="B16" s="416"/>
      <c r="C16" s="416"/>
      <c r="D16" s="420"/>
      <c r="E16" s="421"/>
      <c r="F16" s="422"/>
      <c r="G16" s="420"/>
      <c r="H16" s="422"/>
      <c r="I16" s="420"/>
      <c r="J16" s="422"/>
      <c r="K16" s="425"/>
      <c r="L16" s="426"/>
      <c r="M16" s="416"/>
      <c r="N16" s="429"/>
      <c r="O16" s="140"/>
    </row>
    <row r="17" spans="1:18" s="139" customFormat="1" ht="13.8">
      <c r="A17" s="416"/>
      <c r="B17" s="416"/>
      <c r="C17" s="416"/>
      <c r="D17" s="431" t="s">
        <v>249</v>
      </c>
      <c r="E17" s="416" t="s">
        <v>250</v>
      </c>
      <c r="F17" s="431" t="s">
        <v>251</v>
      </c>
      <c r="G17" s="431" t="s">
        <v>249</v>
      </c>
      <c r="H17" s="431" t="s">
        <v>251</v>
      </c>
      <c r="I17" s="431" t="s">
        <v>249</v>
      </c>
      <c r="J17" s="431" t="s">
        <v>251</v>
      </c>
      <c r="K17" s="431" t="s">
        <v>249</v>
      </c>
      <c r="L17" s="431" t="s">
        <v>251</v>
      </c>
      <c r="M17" s="416"/>
      <c r="N17" s="429"/>
    </row>
    <row r="18" spans="1:18" s="139" customFormat="1" ht="13.8">
      <c r="A18" s="416"/>
      <c r="B18" s="416"/>
      <c r="C18" s="416"/>
      <c r="D18" s="431"/>
      <c r="E18" s="416"/>
      <c r="F18" s="431"/>
      <c r="G18" s="431"/>
      <c r="H18" s="431"/>
      <c r="I18" s="431"/>
      <c r="J18" s="431"/>
      <c r="K18" s="431"/>
      <c r="L18" s="431"/>
      <c r="M18" s="416"/>
      <c r="N18" s="430"/>
    </row>
    <row r="19" spans="1:18" s="144" customFormat="1">
      <c r="A19" s="141" t="s">
        <v>252</v>
      </c>
      <c r="B19" s="142" t="s">
        <v>253</v>
      </c>
      <c r="C19" s="141" t="s">
        <v>254</v>
      </c>
      <c r="D19" s="141" t="s">
        <v>255</v>
      </c>
      <c r="E19" s="141" t="s">
        <v>256</v>
      </c>
      <c r="F19" s="141" t="s">
        <v>257</v>
      </c>
      <c r="G19" s="141" t="s">
        <v>258</v>
      </c>
      <c r="H19" s="143" t="s">
        <v>259</v>
      </c>
      <c r="I19" s="141" t="s">
        <v>260</v>
      </c>
      <c r="J19" s="141" t="s">
        <v>261</v>
      </c>
      <c r="K19" s="143" t="s">
        <v>262</v>
      </c>
      <c r="L19" s="143" t="s">
        <v>263</v>
      </c>
      <c r="M19" s="143" t="s">
        <v>264</v>
      </c>
      <c r="N19" s="141" t="s">
        <v>265</v>
      </c>
    </row>
    <row r="20" spans="1:18" s="152" customFormat="1">
      <c r="A20" s="145">
        <v>1</v>
      </c>
      <c r="B20" s="146"/>
      <c r="C20" s="147"/>
      <c r="D20" s="148"/>
      <c r="E20" s="148"/>
      <c r="F20" s="148">
        <f>ROUND(D20*E20,2)</f>
        <v>0</v>
      </c>
      <c r="G20" s="149"/>
      <c r="H20" s="148">
        <f t="shared" ref="H20:H30" si="0">ROUND(G20*$E20,2)</f>
        <v>0</v>
      </c>
      <c r="I20" s="148">
        <v>0</v>
      </c>
      <c r="J20" s="148">
        <f>ROUND(I20*$E20,2)</f>
        <v>0</v>
      </c>
      <c r="K20" s="149">
        <f>G20-I20</f>
        <v>0</v>
      </c>
      <c r="L20" s="148">
        <f>H20</f>
        <v>0</v>
      </c>
      <c r="M20" s="150">
        <f>D20-G20</f>
        <v>0</v>
      </c>
      <c r="N20" s="147"/>
      <c r="O20" s="151" t="e">
        <f>(G20-D20)/D20</f>
        <v>#DIV/0!</v>
      </c>
      <c r="P20" s="151"/>
    </row>
    <row r="21" spans="1:18" s="152" customFormat="1">
      <c r="A21" s="145">
        <f>A20+1</f>
        <v>2</v>
      </c>
      <c r="B21" s="146"/>
      <c r="C21" s="147"/>
      <c r="D21" s="148"/>
      <c r="E21" s="148"/>
      <c r="F21" s="148">
        <f t="shared" ref="F21:F30" si="1">ROUND(D21*E21,2)</f>
        <v>0</v>
      </c>
      <c r="G21" s="148"/>
      <c r="H21" s="148">
        <f t="shared" si="0"/>
        <v>0</v>
      </c>
      <c r="I21" s="148">
        <v>0</v>
      </c>
      <c r="J21" s="148">
        <f t="shared" ref="J21:J30" si="2">ROUND(I21*$E21,2)</f>
        <v>0</v>
      </c>
      <c r="K21" s="148">
        <f t="shared" ref="K21:K30" si="3">G21-I21</f>
        <v>0</v>
      </c>
      <c r="L21" s="148">
        <f t="shared" ref="L21:L30" si="4">ROUND(K21*$E21,2)</f>
        <v>0</v>
      </c>
      <c r="M21" s="153">
        <f t="shared" ref="M21:M30" si="5">D21-G21</f>
        <v>0</v>
      </c>
      <c r="N21" s="147"/>
      <c r="O21" s="151" t="e">
        <f t="shared" ref="O21:O30" si="6">(G21-D21)/D21</f>
        <v>#DIV/0!</v>
      </c>
      <c r="P21" s="151"/>
    </row>
    <row r="22" spans="1:18" s="152" customFormat="1">
      <c r="A22" s="145">
        <f t="shared" ref="A22:A30" si="7">A21+1</f>
        <v>3</v>
      </c>
      <c r="B22" s="146"/>
      <c r="C22" s="147"/>
      <c r="D22" s="148"/>
      <c r="E22" s="148"/>
      <c r="F22" s="148">
        <f t="shared" si="1"/>
        <v>0</v>
      </c>
      <c r="G22" s="148"/>
      <c r="H22" s="148">
        <f t="shared" si="0"/>
        <v>0</v>
      </c>
      <c r="I22" s="148">
        <v>0</v>
      </c>
      <c r="J22" s="148">
        <f t="shared" si="2"/>
        <v>0</v>
      </c>
      <c r="K22" s="148">
        <f t="shared" si="3"/>
        <v>0</v>
      </c>
      <c r="L22" s="148">
        <f t="shared" si="4"/>
        <v>0</v>
      </c>
      <c r="M22" s="153">
        <f t="shared" si="5"/>
        <v>0</v>
      </c>
      <c r="N22" s="147"/>
      <c r="O22" s="151" t="e">
        <f t="shared" si="6"/>
        <v>#DIV/0!</v>
      </c>
      <c r="P22" s="151"/>
    </row>
    <row r="23" spans="1:18" s="152" customFormat="1">
      <c r="A23" s="145">
        <f t="shared" si="7"/>
        <v>4</v>
      </c>
      <c r="B23" s="146"/>
      <c r="C23" s="147"/>
      <c r="D23" s="148"/>
      <c r="E23" s="148"/>
      <c r="F23" s="148">
        <f t="shared" si="1"/>
        <v>0</v>
      </c>
      <c r="G23" s="148"/>
      <c r="H23" s="148">
        <f t="shared" si="0"/>
        <v>0</v>
      </c>
      <c r="I23" s="148">
        <v>0</v>
      </c>
      <c r="J23" s="148">
        <f t="shared" si="2"/>
        <v>0</v>
      </c>
      <c r="K23" s="148">
        <f t="shared" si="3"/>
        <v>0</v>
      </c>
      <c r="L23" s="148">
        <f t="shared" si="4"/>
        <v>0</v>
      </c>
      <c r="M23" s="153">
        <f t="shared" si="5"/>
        <v>0</v>
      </c>
      <c r="N23" s="147"/>
      <c r="O23" s="151" t="e">
        <f t="shared" si="6"/>
        <v>#DIV/0!</v>
      </c>
      <c r="P23" s="151"/>
    </row>
    <row r="24" spans="1:18" s="152" customFormat="1">
      <c r="A24" s="145">
        <f t="shared" si="7"/>
        <v>5</v>
      </c>
      <c r="B24" s="146"/>
      <c r="C24" s="147"/>
      <c r="D24" s="148"/>
      <c r="E24" s="148"/>
      <c r="F24" s="148">
        <f t="shared" si="1"/>
        <v>0</v>
      </c>
      <c r="G24" s="148"/>
      <c r="H24" s="148">
        <f t="shared" si="0"/>
        <v>0</v>
      </c>
      <c r="I24" s="148">
        <v>0</v>
      </c>
      <c r="J24" s="148">
        <f t="shared" si="2"/>
        <v>0</v>
      </c>
      <c r="K24" s="148">
        <f t="shared" si="3"/>
        <v>0</v>
      </c>
      <c r="L24" s="148">
        <f t="shared" si="4"/>
        <v>0</v>
      </c>
      <c r="M24" s="153">
        <f t="shared" si="5"/>
        <v>0</v>
      </c>
      <c r="N24" s="147"/>
      <c r="O24" s="151" t="e">
        <f t="shared" si="6"/>
        <v>#DIV/0!</v>
      </c>
      <c r="P24" s="151"/>
    </row>
    <row r="25" spans="1:18" s="152" customFormat="1">
      <c r="A25" s="145">
        <f t="shared" si="7"/>
        <v>6</v>
      </c>
      <c r="B25" s="146"/>
      <c r="C25" s="147"/>
      <c r="D25" s="148"/>
      <c r="E25" s="148"/>
      <c r="F25" s="148">
        <f t="shared" si="1"/>
        <v>0</v>
      </c>
      <c r="G25" s="148"/>
      <c r="H25" s="148">
        <f t="shared" si="0"/>
        <v>0</v>
      </c>
      <c r="I25" s="148">
        <v>0</v>
      </c>
      <c r="J25" s="148">
        <f t="shared" si="2"/>
        <v>0</v>
      </c>
      <c r="K25" s="148">
        <f t="shared" si="3"/>
        <v>0</v>
      </c>
      <c r="L25" s="148">
        <f t="shared" si="4"/>
        <v>0</v>
      </c>
      <c r="M25" s="153">
        <f t="shared" si="5"/>
        <v>0</v>
      </c>
      <c r="N25" s="147"/>
      <c r="O25" s="151" t="e">
        <f t="shared" si="6"/>
        <v>#DIV/0!</v>
      </c>
      <c r="P25" s="151"/>
    </row>
    <row r="26" spans="1:18" s="152" customFormat="1">
      <c r="A26" s="145">
        <f t="shared" si="7"/>
        <v>7</v>
      </c>
      <c r="B26" s="146"/>
      <c r="C26" s="147"/>
      <c r="D26" s="148"/>
      <c r="E26" s="148"/>
      <c r="F26" s="148">
        <f t="shared" si="1"/>
        <v>0</v>
      </c>
      <c r="G26" s="148"/>
      <c r="H26" s="148">
        <f t="shared" si="0"/>
        <v>0</v>
      </c>
      <c r="I26" s="148">
        <v>0</v>
      </c>
      <c r="J26" s="148">
        <f t="shared" si="2"/>
        <v>0</v>
      </c>
      <c r="K26" s="148">
        <f t="shared" si="3"/>
        <v>0</v>
      </c>
      <c r="L26" s="148">
        <f t="shared" si="4"/>
        <v>0</v>
      </c>
      <c r="M26" s="154">
        <f t="shared" si="5"/>
        <v>0</v>
      </c>
      <c r="N26" s="147"/>
      <c r="O26" s="151" t="e">
        <f t="shared" si="6"/>
        <v>#DIV/0!</v>
      </c>
      <c r="P26" s="151"/>
      <c r="R26" s="155"/>
    </row>
    <row r="27" spans="1:18" s="152" customFormat="1">
      <c r="A27" s="145">
        <f t="shared" si="7"/>
        <v>8</v>
      </c>
      <c r="B27" s="146"/>
      <c r="C27" s="147"/>
      <c r="D27" s="148"/>
      <c r="E27" s="148"/>
      <c r="F27" s="148">
        <f t="shared" si="1"/>
        <v>0</v>
      </c>
      <c r="G27" s="148"/>
      <c r="H27" s="148">
        <f t="shared" si="0"/>
        <v>0</v>
      </c>
      <c r="I27" s="148">
        <v>0</v>
      </c>
      <c r="J27" s="148">
        <f t="shared" si="2"/>
        <v>0</v>
      </c>
      <c r="K27" s="148">
        <f t="shared" si="3"/>
        <v>0</v>
      </c>
      <c r="L27" s="148">
        <f t="shared" si="4"/>
        <v>0</v>
      </c>
      <c r="M27" s="154">
        <f t="shared" si="5"/>
        <v>0</v>
      </c>
      <c r="N27" s="147"/>
      <c r="O27" s="151" t="e">
        <f t="shared" si="6"/>
        <v>#DIV/0!</v>
      </c>
      <c r="P27" s="151"/>
    </row>
    <row r="28" spans="1:18" s="152" customFormat="1">
      <c r="A28" s="145">
        <f t="shared" si="7"/>
        <v>9</v>
      </c>
      <c r="B28" s="146"/>
      <c r="C28" s="147"/>
      <c r="D28" s="148"/>
      <c r="E28" s="148"/>
      <c r="F28" s="148">
        <f t="shared" si="1"/>
        <v>0</v>
      </c>
      <c r="G28" s="148"/>
      <c r="H28" s="148">
        <f t="shared" si="0"/>
        <v>0</v>
      </c>
      <c r="I28" s="148">
        <v>0</v>
      </c>
      <c r="J28" s="148">
        <f t="shared" si="2"/>
        <v>0</v>
      </c>
      <c r="K28" s="148">
        <f t="shared" si="3"/>
        <v>0</v>
      </c>
      <c r="L28" s="148">
        <f t="shared" si="4"/>
        <v>0</v>
      </c>
      <c r="M28" s="154">
        <f t="shared" si="5"/>
        <v>0</v>
      </c>
      <c r="N28" s="147"/>
      <c r="O28" s="151" t="e">
        <f t="shared" si="6"/>
        <v>#DIV/0!</v>
      </c>
      <c r="P28" s="151"/>
    </row>
    <row r="29" spans="1:18" s="152" customFormat="1">
      <c r="A29" s="145">
        <f t="shared" si="7"/>
        <v>10</v>
      </c>
      <c r="B29" s="146"/>
      <c r="C29" s="147"/>
      <c r="D29" s="148"/>
      <c r="E29" s="148"/>
      <c r="F29" s="148">
        <f t="shared" si="1"/>
        <v>0</v>
      </c>
      <c r="G29" s="148"/>
      <c r="H29" s="148">
        <f t="shared" si="0"/>
        <v>0</v>
      </c>
      <c r="I29" s="148">
        <v>0</v>
      </c>
      <c r="J29" s="148">
        <f t="shared" si="2"/>
        <v>0</v>
      </c>
      <c r="K29" s="148">
        <f t="shared" si="3"/>
        <v>0</v>
      </c>
      <c r="L29" s="148">
        <f t="shared" si="4"/>
        <v>0</v>
      </c>
      <c r="M29" s="154">
        <f t="shared" si="5"/>
        <v>0</v>
      </c>
      <c r="N29" s="147"/>
      <c r="O29" s="151" t="e">
        <f t="shared" si="6"/>
        <v>#DIV/0!</v>
      </c>
      <c r="P29" s="151"/>
    </row>
    <row r="30" spans="1:18" s="152" customFormat="1">
      <c r="A30" s="145">
        <f t="shared" si="7"/>
        <v>11</v>
      </c>
      <c r="B30" s="146"/>
      <c r="C30" s="145"/>
      <c r="D30" s="148"/>
      <c r="E30" s="148"/>
      <c r="F30" s="148">
        <f t="shared" si="1"/>
        <v>0</v>
      </c>
      <c r="G30" s="148"/>
      <c r="H30" s="148">
        <f t="shared" si="0"/>
        <v>0</v>
      </c>
      <c r="I30" s="148">
        <v>0</v>
      </c>
      <c r="J30" s="148">
        <f t="shared" si="2"/>
        <v>0</v>
      </c>
      <c r="K30" s="148">
        <f t="shared" si="3"/>
        <v>0</v>
      </c>
      <c r="L30" s="148">
        <f t="shared" si="4"/>
        <v>0</v>
      </c>
      <c r="M30" s="154">
        <f t="shared" si="5"/>
        <v>0</v>
      </c>
      <c r="N30" s="147"/>
      <c r="O30" s="151" t="e">
        <f t="shared" si="6"/>
        <v>#DIV/0!</v>
      </c>
      <c r="P30" s="151"/>
    </row>
    <row r="31" spans="1:18" s="162" customFormat="1" ht="16.8">
      <c r="A31" s="156"/>
      <c r="B31" s="157" t="s">
        <v>212</v>
      </c>
      <c r="C31" s="158"/>
      <c r="D31" s="159"/>
      <c r="E31" s="159"/>
      <c r="F31" s="160">
        <f>SUM(F21:F30)</f>
        <v>0</v>
      </c>
      <c r="G31" s="147"/>
      <c r="H31" s="160">
        <f>SUM(H20:H30)</f>
        <v>0</v>
      </c>
      <c r="I31" s="147"/>
      <c r="J31" s="160">
        <f>ROUND(SUM(J20:J28),2)</f>
        <v>0</v>
      </c>
      <c r="K31" s="147"/>
      <c r="L31" s="160">
        <f>ROUND(SUM(L20:L30),2)</f>
        <v>0</v>
      </c>
      <c r="M31" s="161"/>
      <c r="N31" s="158"/>
      <c r="P31" s="163"/>
    </row>
    <row r="32" spans="1:18" s="162" customFormat="1" ht="17.399999999999999">
      <c r="A32" s="156"/>
      <c r="B32" s="164" t="s">
        <v>266</v>
      </c>
      <c r="C32" s="158"/>
      <c r="D32" s="159"/>
      <c r="E32" s="159"/>
      <c r="F32" s="148">
        <v>0</v>
      </c>
      <c r="G32" s="147"/>
      <c r="H32" s="148">
        <v>0</v>
      </c>
      <c r="I32" s="147"/>
      <c r="J32" s="148">
        <v>0</v>
      </c>
      <c r="K32" s="147"/>
      <c r="L32" s="148">
        <v>0</v>
      </c>
      <c r="M32" s="161"/>
      <c r="N32" s="158"/>
    </row>
    <row r="33" spans="1:14" s="162" customFormat="1" ht="16.8">
      <c r="A33" s="156"/>
      <c r="B33" s="157" t="s">
        <v>267</v>
      </c>
      <c r="C33" s="158"/>
      <c r="D33" s="159"/>
      <c r="E33" s="159"/>
      <c r="F33" s="160">
        <f>SUM(F31:F32)</f>
        <v>0</v>
      </c>
      <c r="G33" s="147"/>
      <c r="H33" s="160">
        <f>SUM(H31:H32)</f>
        <v>0</v>
      </c>
      <c r="I33" s="147"/>
      <c r="J33" s="160">
        <f>SUM(J31:J32)</f>
        <v>0</v>
      </c>
      <c r="K33" s="147"/>
      <c r="L33" s="160">
        <f>SUM(L31:L32)</f>
        <v>0</v>
      </c>
      <c r="M33" s="161"/>
      <c r="N33" s="158"/>
    </row>
    <row r="34" spans="1:14" s="162" customFormat="1" ht="17.399999999999999">
      <c r="A34" s="156"/>
      <c r="B34" s="164" t="s">
        <v>268</v>
      </c>
      <c r="C34" s="158"/>
      <c r="D34" s="159"/>
      <c r="E34" s="159"/>
      <c r="F34" s="148">
        <f>ROUND(F33*13%,2)</f>
        <v>0</v>
      </c>
      <c r="G34" s="147"/>
      <c r="H34" s="148">
        <f>ROUND(H33*13%,2)</f>
        <v>0</v>
      </c>
      <c r="I34" s="147"/>
      <c r="J34" s="148">
        <f>ROUND(J33*13%,2)</f>
        <v>0</v>
      </c>
      <c r="K34" s="147"/>
      <c r="L34" s="148">
        <f>ROUND(L33*13%,2)</f>
        <v>0</v>
      </c>
      <c r="M34" s="161"/>
      <c r="N34" s="158"/>
    </row>
    <row r="35" spans="1:14" s="162" customFormat="1" ht="17.399999999999999">
      <c r="A35" s="156"/>
      <c r="B35" s="164" t="s">
        <v>269</v>
      </c>
      <c r="C35" s="158"/>
      <c r="D35" s="159"/>
      <c r="E35" s="159"/>
      <c r="F35" s="148">
        <f>F20</f>
        <v>0</v>
      </c>
      <c r="G35" s="147"/>
      <c r="H35" s="148" t="s">
        <v>270</v>
      </c>
      <c r="I35" s="147"/>
      <c r="J35" s="148">
        <f>J20</f>
        <v>0</v>
      </c>
      <c r="K35" s="147"/>
      <c r="L35" s="148" t="s">
        <v>270</v>
      </c>
      <c r="M35" s="161"/>
      <c r="N35" s="158"/>
    </row>
    <row r="36" spans="1:14" s="162" customFormat="1" ht="16.8">
      <c r="A36" s="156"/>
      <c r="B36" s="157" t="s">
        <v>271</v>
      </c>
      <c r="C36" s="158"/>
      <c r="D36" s="159"/>
      <c r="E36" s="159"/>
      <c r="F36" s="165">
        <f>ROUND(SUM(F33:F35),2)</f>
        <v>0</v>
      </c>
      <c r="G36" s="147"/>
      <c r="H36" s="160">
        <f>ROUND(SUM(H33:H35),2)</f>
        <v>0</v>
      </c>
      <c r="I36" s="147"/>
      <c r="J36" s="160">
        <f>ROUND(SUM(J33:J34),2)</f>
        <v>0</v>
      </c>
      <c r="K36" s="147"/>
      <c r="L36" s="160">
        <f>SUM(L33:L35)</f>
        <v>0</v>
      </c>
      <c r="M36" s="161"/>
      <c r="N36" s="158"/>
    </row>
    <row r="37" spans="1:14" s="162" customFormat="1" ht="1.95" customHeight="1">
      <c r="A37" s="166"/>
      <c r="B37" s="167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8"/>
      <c r="N37" s="166"/>
    </row>
    <row r="38" spans="1:14" s="162" customFormat="1" ht="18" thickBot="1">
      <c r="A38" s="169" t="s">
        <v>272</v>
      </c>
      <c r="B38" s="170"/>
      <c r="C38" s="432">
        <f>H36</f>
        <v>0</v>
      </c>
      <c r="D38" s="433"/>
      <c r="E38" s="171" t="s">
        <v>273</v>
      </c>
      <c r="F38" s="172"/>
      <c r="G38" s="172"/>
      <c r="H38" s="172"/>
      <c r="I38" s="172"/>
      <c r="J38" s="173">
        <f>ROUNDDOWN(C38-C39,0)</f>
        <v>0</v>
      </c>
      <c r="K38" s="166"/>
      <c r="L38" s="171" t="s">
        <v>274</v>
      </c>
      <c r="M38" s="172"/>
      <c r="N38" s="172"/>
    </row>
    <row r="39" spans="1:14" s="162" customFormat="1" ht="18" thickTop="1">
      <c r="A39" s="169" t="s">
        <v>275</v>
      </c>
      <c r="B39" s="170"/>
      <c r="C39" s="432">
        <f>J36</f>
        <v>0</v>
      </c>
      <c r="D39" s="433"/>
      <c r="E39" s="133" t="s">
        <v>276</v>
      </c>
      <c r="G39" s="166"/>
      <c r="H39" s="166"/>
      <c r="I39" s="166"/>
      <c r="J39" s="152"/>
      <c r="K39" s="166"/>
      <c r="L39" s="125" t="s">
        <v>277</v>
      </c>
      <c r="M39" s="166"/>
      <c r="N39" s="166"/>
    </row>
    <row r="40" spans="1:14" s="162" customFormat="1" ht="17.399999999999999">
      <c r="A40" s="169" t="s">
        <v>278</v>
      </c>
      <c r="B40" s="170"/>
      <c r="C40" s="434" t="s">
        <v>279</v>
      </c>
      <c r="D40" s="435"/>
      <c r="E40" s="125" t="s">
        <v>280</v>
      </c>
      <c r="G40" s="166"/>
      <c r="H40" s="166"/>
      <c r="I40" s="166"/>
      <c r="J40" s="155">
        <f>-IF(C45&gt;0,IF(M43&gt;30%,IF(ROUNDUP(L31*40%/1000,0)*1000&gt;C45,C45,ROUNDUP(L31*40%/1000,0)*1000),0),0)</f>
        <v>0</v>
      </c>
      <c r="K40" s="166"/>
      <c r="L40" s="125" t="s">
        <v>281</v>
      </c>
      <c r="M40" s="166"/>
      <c r="N40" s="166"/>
    </row>
    <row r="41" spans="1:14" s="162" customFormat="1" ht="17.399999999999999">
      <c r="A41" s="169" t="s">
        <v>282</v>
      </c>
      <c r="B41" s="170"/>
      <c r="C41" s="434" t="s">
        <v>279</v>
      </c>
      <c r="D41" s="435"/>
      <c r="E41" s="125" t="s">
        <v>283</v>
      </c>
      <c r="G41" s="166"/>
      <c r="H41" s="166"/>
      <c r="I41" s="166"/>
      <c r="J41" s="155">
        <f>-ROUNDUP(L31*1.5%,0)</f>
        <v>0</v>
      </c>
      <c r="K41" s="166"/>
      <c r="L41" s="125" t="s">
        <v>284</v>
      </c>
      <c r="M41" s="166"/>
      <c r="N41" s="166"/>
    </row>
    <row r="42" spans="1:14" s="162" customFormat="1" ht="17.399999999999999">
      <c r="A42" s="335" t="s">
        <v>421</v>
      </c>
      <c r="B42" s="167"/>
      <c r="C42" s="166"/>
      <c r="D42" s="166"/>
      <c r="E42" s="125" t="s">
        <v>285</v>
      </c>
      <c r="G42" s="166"/>
      <c r="H42" s="166"/>
      <c r="I42" s="166"/>
      <c r="J42" s="155">
        <f>-ROUNDUP(L31*5%,0)</f>
        <v>0</v>
      </c>
      <c r="K42" s="166"/>
      <c r="L42" s="125"/>
      <c r="M42" s="166"/>
      <c r="N42" s="166"/>
    </row>
    <row r="43" spans="1:14" s="162" customFormat="1" ht="17.399999999999999">
      <c r="A43" s="125" t="s">
        <v>422</v>
      </c>
      <c r="B43" s="167"/>
      <c r="C43" s="409">
        <v>0</v>
      </c>
      <c r="D43" s="409"/>
      <c r="E43" s="125" t="s">
        <v>286</v>
      </c>
      <c r="G43" s="166"/>
      <c r="H43" s="166"/>
      <c r="I43" s="166"/>
      <c r="J43" s="155">
        <v>0</v>
      </c>
      <c r="K43" s="166"/>
      <c r="L43" s="125" t="s">
        <v>287</v>
      </c>
      <c r="M43" s="427" t="e">
        <f>H36/F36</f>
        <v>#DIV/0!</v>
      </c>
      <c r="N43" s="427"/>
    </row>
    <row r="44" spans="1:14" s="162" customFormat="1" ht="17.399999999999999">
      <c r="A44" s="125" t="s">
        <v>423</v>
      </c>
      <c r="B44" s="167"/>
      <c r="C44" s="409">
        <v>0</v>
      </c>
      <c r="D44" s="409"/>
      <c r="E44" s="125" t="s">
        <v>288</v>
      </c>
      <c r="G44" s="166"/>
      <c r="H44" s="166"/>
      <c r="I44" s="166"/>
      <c r="J44" s="155">
        <f>-ROUNDUP(L34*30%,0)</f>
        <v>0</v>
      </c>
      <c r="K44" s="166"/>
      <c r="L44" s="166"/>
      <c r="M44" s="166"/>
      <c r="N44" s="166"/>
    </row>
    <row r="45" spans="1:14" s="162" customFormat="1" ht="17.399999999999999">
      <c r="A45" s="125" t="s">
        <v>425</v>
      </c>
      <c r="B45" s="167"/>
      <c r="C45" s="409">
        <f>C43-C44</f>
        <v>0</v>
      </c>
      <c r="D45" s="409"/>
      <c r="E45" s="125" t="s">
        <v>424</v>
      </c>
      <c r="G45" s="166"/>
      <c r="H45" s="166"/>
      <c r="I45" s="166"/>
      <c r="J45" s="155">
        <f>-ROUNDUP(L33*0.1%,0)</f>
        <v>0</v>
      </c>
      <c r="K45" s="166"/>
      <c r="L45" s="166"/>
      <c r="M45" s="166"/>
      <c r="N45" s="166"/>
    </row>
    <row r="46" spans="1:14" s="162" customFormat="1" ht="18" thickBot="1">
      <c r="A46" s="125" t="s">
        <v>426</v>
      </c>
      <c r="C46" s="409">
        <f>-J40</f>
        <v>0</v>
      </c>
      <c r="D46" s="409"/>
      <c r="E46" s="336" t="s">
        <v>289</v>
      </c>
      <c r="F46" s="337"/>
      <c r="G46" s="337"/>
      <c r="H46" s="337"/>
      <c r="I46" s="338"/>
      <c r="J46" s="339">
        <f>SUM(J38:J45)</f>
        <v>0</v>
      </c>
      <c r="K46" s="166"/>
      <c r="M46" s="166"/>
      <c r="N46" s="166"/>
    </row>
    <row r="47" spans="1:14" s="162" customFormat="1" ht="18" thickTop="1">
      <c r="A47" s="125" t="s">
        <v>427</v>
      </c>
      <c r="B47" s="167"/>
      <c r="C47" s="409">
        <f>C45-C46</f>
        <v>0</v>
      </c>
      <c r="D47" s="409"/>
      <c r="E47" s="174" t="s">
        <v>290</v>
      </c>
      <c r="F47" s="175"/>
      <c r="G47" s="175"/>
      <c r="H47" s="175"/>
      <c r="I47" s="175"/>
      <c r="K47" s="166"/>
    </row>
    <row r="48" spans="1:14" s="162" customFormat="1" ht="3.6" customHeight="1">
      <c r="A48" s="166"/>
      <c r="B48" s="167"/>
      <c r="C48" s="166"/>
      <c r="D48" s="176"/>
      <c r="E48" s="176"/>
      <c r="F48" s="176"/>
      <c r="G48" s="166"/>
      <c r="H48" s="166"/>
      <c r="I48" s="176"/>
      <c r="J48" s="176"/>
      <c r="K48" s="166"/>
      <c r="L48" s="166"/>
      <c r="M48" s="166"/>
      <c r="N48" s="166"/>
    </row>
    <row r="49" spans="1:17" s="181" customFormat="1" ht="17.399999999999999">
      <c r="A49" s="177" t="s">
        <v>291</v>
      </c>
      <c r="B49" s="178"/>
      <c r="C49" s="179" t="s">
        <v>292</v>
      </c>
      <c r="D49" s="180"/>
      <c r="E49" s="179"/>
      <c r="F49" s="179"/>
      <c r="G49" s="179"/>
      <c r="H49" s="179" t="s">
        <v>293</v>
      </c>
      <c r="I49" s="179"/>
      <c r="J49" s="179" t="s">
        <v>294</v>
      </c>
      <c r="K49" s="180"/>
      <c r="L49" s="179" t="s">
        <v>295</v>
      </c>
      <c r="N49" s="182"/>
      <c r="O49" s="182"/>
      <c r="Q49" s="182"/>
    </row>
    <row r="50" spans="1:17" s="187" customFormat="1" ht="14.4">
      <c r="A50" s="183"/>
      <c r="B50" s="184"/>
      <c r="C50" s="185"/>
      <c r="D50" s="186"/>
      <c r="E50" s="185"/>
      <c r="F50" s="185"/>
      <c r="G50" s="185"/>
      <c r="H50" s="185"/>
      <c r="I50" s="185"/>
      <c r="J50" s="185"/>
      <c r="K50" s="186"/>
      <c r="L50" s="185"/>
      <c r="N50" s="183"/>
      <c r="O50" s="183"/>
      <c r="Q50" s="183"/>
    </row>
    <row r="51" spans="1:17" s="188" customFormat="1" ht="14.4">
      <c r="B51" s="189"/>
      <c r="O51" s="190"/>
      <c r="Q51" s="190"/>
    </row>
    <row r="52" spans="1:17" s="188" customFormat="1" ht="14.4">
      <c r="A52" s="188" t="s">
        <v>296</v>
      </c>
      <c r="B52" s="189"/>
      <c r="C52" s="191" t="s">
        <v>296</v>
      </c>
      <c r="D52" s="191"/>
      <c r="E52" s="191"/>
      <c r="F52" s="191"/>
      <c r="G52" s="191"/>
      <c r="H52" s="191" t="s">
        <v>296</v>
      </c>
      <c r="I52" s="191"/>
      <c r="J52" s="191" t="s">
        <v>296</v>
      </c>
      <c r="K52" s="191"/>
      <c r="L52" s="191" t="s">
        <v>296</v>
      </c>
      <c r="O52" s="190"/>
      <c r="Q52" s="190"/>
    </row>
    <row r="53" spans="1:17" s="188" customFormat="1" ht="17.399999999999999">
      <c r="A53" s="135" t="s">
        <v>446</v>
      </c>
      <c r="B53" s="189"/>
      <c r="C53" s="124" t="s">
        <v>445</v>
      </c>
      <c r="D53" s="191"/>
      <c r="E53" s="192"/>
      <c r="F53" s="192"/>
      <c r="G53" s="192"/>
      <c r="H53" s="124" t="s">
        <v>445</v>
      </c>
      <c r="I53" s="192"/>
      <c r="J53" s="124" t="s">
        <v>445</v>
      </c>
      <c r="K53" s="191"/>
      <c r="L53" s="124" t="s">
        <v>445</v>
      </c>
      <c r="Q53" s="190"/>
    </row>
    <row r="54" spans="1:17" s="188" customFormat="1" ht="17.399999999999999">
      <c r="A54" s="135" t="s">
        <v>297</v>
      </c>
      <c r="B54" s="189"/>
      <c r="C54" s="193" t="s">
        <v>215</v>
      </c>
      <c r="D54" s="191"/>
      <c r="E54" s="192"/>
      <c r="F54" s="192"/>
      <c r="G54" s="192"/>
      <c r="H54" s="124" t="s">
        <v>216</v>
      </c>
      <c r="I54" s="192"/>
      <c r="J54" s="124" t="s">
        <v>217</v>
      </c>
      <c r="K54" s="191"/>
      <c r="L54" s="124" t="s">
        <v>298</v>
      </c>
      <c r="O54" s="190"/>
      <c r="Q54" s="190"/>
    </row>
    <row r="55" spans="1:17" s="188" customFormat="1" ht="17.399999999999999">
      <c r="A55" s="340" t="s">
        <v>444</v>
      </c>
      <c r="B55" s="341"/>
      <c r="C55" s="193" t="str">
        <f>A55</f>
        <v>२०८१/...../.....</v>
      </c>
      <c r="D55" s="191"/>
      <c r="E55" s="192"/>
      <c r="F55" s="194"/>
      <c r="G55" s="192"/>
      <c r="H55" s="193" t="s">
        <v>444</v>
      </c>
      <c r="I55" s="192"/>
      <c r="J55" s="193" t="s">
        <v>444</v>
      </c>
      <c r="K55" s="191"/>
      <c r="L55" s="193" t="s">
        <v>444</v>
      </c>
      <c r="N55" s="190"/>
      <c r="O55" s="190"/>
      <c r="Q55" s="190"/>
    </row>
    <row r="56" spans="1:17" ht="17.399999999999999">
      <c r="A56" s="125"/>
      <c r="B56" s="134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</row>
    <row r="57" spans="1:17" ht="18" thickBot="1">
      <c r="A57" s="125"/>
      <c r="B57" s="195" t="s">
        <v>299</v>
      </c>
      <c r="C57" s="195"/>
      <c r="D57" s="195"/>
      <c r="E57" s="195"/>
      <c r="F57" s="195"/>
      <c r="G57" s="195"/>
      <c r="H57" s="195"/>
      <c r="I57" s="195"/>
      <c r="J57" s="195"/>
      <c r="K57" s="195"/>
      <c r="L57" s="195"/>
      <c r="M57" s="195"/>
      <c r="N57" s="195"/>
    </row>
    <row r="58" spans="1:17" ht="18" thickTop="1">
      <c r="A58" s="196" t="s">
        <v>300</v>
      </c>
      <c r="B58" s="134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</row>
    <row r="59" spans="1:17" ht="33" customHeight="1">
      <c r="A59" s="415" t="s">
        <v>301</v>
      </c>
      <c r="B59" s="415"/>
      <c r="C59" s="415"/>
      <c r="D59" s="415"/>
      <c r="E59" s="415"/>
      <c r="F59" s="415"/>
      <c r="G59" s="415"/>
      <c r="H59" s="415"/>
      <c r="I59" s="415"/>
      <c r="J59" s="415"/>
      <c r="K59" s="415"/>
      <c r="L59" s="415"/>
      <c r="M59" s="415"/>
      <c r="N59" s="415"/>
    </row>
    <row r="60" spans="1:17" ht="17.399999999999999">
      <c r="A60" s="196" t="s">
        <v>223</v>
      </c>
      <c r="B60" s="134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</row>
    <row r="61" spans="1:17" ht="17.399999999999999">
      <c r="A61" s="197">
        <v>1</v>
      </c>
      <c r="B61" s="436" t="s">
        <v>302</v>
      </c>
      <c r="C61" s="436"/>
      <c r="D61" s="436"/>
      <c r="E61" s="436"/>
      <c r="F61" s="436"/>
      <c r="G61" s="436"/>
      <c r="H61" s="436"/>
      <c r="I61" s="436"/>
      <c r="J61" s="436"/>
      <c r="K61" s="436"/>
      <c r="L61" s="436"/>
      <c r="M61" s="436"/>
      <c r="N61" s="436"/>
    </row>
    <row r="62" spans="1:17" ht="17.399999999999999">
      <c r="A62" s="198">
        <v>2</v>
      </c>
      <c r="B62" s="436" t="s">
        <v>432</v>
      </c>
      <c r="C62" s="436"/>
      <c r="D62" s="436"/>
      <c r="E62" s="436"/>
      <c r="F62" s="436"/>
      <c r="G62" s="436"/>
      <c r="H62" s="436"/>
      <c r="I62" s="436"/>
      <c r="J62" s="436"/>
      <c r="K62" s="436"/>
      <c r="L62" s="436"/>
      <c r="M62" s="436"/>
      <c r="N62" s="436"/>
    </row>
    <row r="63" spans="1:17" ht="17.399999999999999">
      <c r="A63" s="197">
        <v>3</v>
      </c>
      <c r="B63" s="436" t="s">
        <v>303</v>
      </c>
      <c r="C63" s="436"/>
      <c r="D63" s="436"/>
      <c r="E63" s="436"/>
      <c r="F63" s="436"/>
      <c r="G63" s="436"/>
      <c r="H63" s="436"/>
      <c r="I63" s="436"/>
      <c r="J63" s="436"/>
      <c r="K63" s="436"/>
      <c r="L63" s="436"/>
      <c r="M63" s="436"/>
      <c r="N63" s="436"/>
    </row>
    <row r="64" spans="1:17" ht="17.399999999999999">
      <c r="A64" s="198">
        <v>4</v>
      </c>
      <c r="B64" s="436" t="s">
        <v>433</v>
      </c>
      <c r="C64" s="436"/>
      <c r="D64" s="436"/>
      <c r="E64" s="436"/>
      <c r="F64" s="436"/>
      <c r="G64" s="436"/>
      <c r="H64" s="436"/>
      <c r="I64" s="436"/>
      <c r="J64" s="436"/>
      <c r="K64" s="436"/>
      <c r="L64" s="436"/>
      <c r="M64" s="436"/>
      <c r="N64" s="436"/>
    </row>
    <row r="65" spans="1:19" ht="17.399999999999999">
      <c r="A65" s="197">
        <v>5</v>
      </c>
      <c r="B65" s="436" t="s">
        <v>304</v>
      </c>
      <c r="C65" s="436"/>
      <c r="D65" s="436"/>
      <c r="E65" s="436"/>
      <c r="F65" s="436"/>
      <c r="G65" s="436"/>
      <c r="H65" s="436"/>
      <c r="I65" s="436"/>
      <c r="J65" s="436"/>
      <c r="K65" s="436"/>
      <c r="L65" s="436"/>
      <c r="M65" s="436"/>
      <c r="N65" s="436"/>
    </row>
    <row r="66" spans="1:19" ht="17.399999999999999">
      <c r="A66" s="198">
        <v>6</v>
      </c>
      <c r="B66" s="436" t="s">
        <v>434</v>
      </c>
      <c r="C66" s="436"/>
      <c r="D66" s="436"/>
      <c r="E66" s="436"/>
      <c r="F66" s="436"/>
      <c r="G66" s="436"/>
      <c r="H66" s="436"/>
      <c r="I66" s="436"/>
      <c r="J66" s="436"/>
      <c r="K66" s="436"/>
      <c r="L66" s="436"/>
      <c r="M66" s="436"/>
      <c r="N66" s="436"/>
      <c r="S66" s="199"/>
    </row>
    <row r="67" spans="1:19" ht="17.399999999999999">
      <c r="A67" s="197">
        <v>7</v>
      </c>
      <c r="B67" s="436" t="s">
        <v>305</v>
      </c>
      <c r="C67" s="436"/>
      <c r="D67" s="436"/>
      <c r="E67" s="436"/>
      <c r="F67" s="436"/>
      <c r="G67" s="436"/>
      <c r="H67" s="436"/>
      <c r="I67" s="436"/>
      <c r="J67" s="436"/>
      <c r="K67" s="436"/>
      <c r="L67" s="436"/>
      <c r="M67" s="436"/>
      <c r="N67" s="436"/>
      <c r="S67" s="199"/>
    </row>
    <row r="68" spans="1:19" ht="17.399999999999999">
      <c r="A68" s="198">
        <v>8</v>
      </c>
      <c r="B68" s="436" t="s">
        <v>306</v>
      </c>
      <c r="C68" s="436"/>
      <c r="D68" s="436"/>
      <c r="E68" s="436"/>
      <c r="F68" s="436"/>
      <c r="G68" s="436"/>
      <c r="H68" s="436"/>
      <c r="I68" s="436"/>
      <c r="J68" s="436"/>
      <c r="K68" s="436"/>
      <c r="L68" s="436"/>
      <c r="M68" s="436"/>
      <c r="N68" s="436"/>
      <c r="S68" s="199"/>
    </row>
    <row r="69" spans="1:19" ht="17.399999999999999">
      <c r="A69" s="197">
        <v>9</v>
      </c>
      <c r="B69" s="436" t="s">
        <v>435</v>
      </c>
      <c r="C69" s="436"/>
      <c r="D69" s="436"/>
      <c r="E69" s="436"/>
      <c r="F69" s="436"/>
      <c r="G69" s="436"/>
      <c r="H69" s="436"/>
      <c r="I69" s="436"/>
      <c r="J69" s="436"/>
      <c r="K69" s="436"/>
      <c r="L69" s="436"/>
      <c r="M69" s="436"/>
      <c r="N69" s="436"/>
    </row>
    <row r="70" spans="1:19" ht="17.399999999999999">
      <c r="A70" s="198">
        <v>10</v>
      </c>
      <c r="B70" s="436" t="s">
        <v>307</v>
      </c>
      <c r="C70" s="436"/>
      <c r="D70" s="436"/>
      <c r="E70" s="436"/>
      <c r="F70" s="436"/>
      <c r="G70" s="436"/>
      <c r="H70" s="436"/>
      <c r="I70" s="436"/>
      <c r="J70" s="436"/>
      <c r="K70" s="436"/>
      <c r="L70" s="436"/>
      <c r="M70" s="436"/>
      <c r="N70" s="436"/>
    </row>
    <row r="71" spans="1:19" ht="17.399999999999999">
      <c r="A71" s="197">
        <v>11</v>
      </c>
      <c r="B71" s="436" t="s">
        <v>436</v>
      </c>
      <c r="C71" s="436"/>
      <c r="D71" s="436"/>
      <c r="E71" s="436"/>
      <c r="F71" s="436"/>
      <c r="G71" s="436"/>
      <c r="H71" s="436"/>
      <c r="I71" s="436"/>
      <c r="J71" s="436"/>
      <c r="K71" s="436"/>
      <c r="L71" s="436"/>
      <c r="M71" s="436"/>
      <c r="N71" s="436"/>
    </row>
    <row r="72" spans="1:19" ht="17.399999999999999">
      <c r="A72" s="198">
        <v>12</v>
      </c>
      <c r="B72" s="436" t="s">
        <v>308</v>
      </c>
      <c r="C72" s="436"/>
      <c r="D72" s="436"/>
      <c r="E72" s="436"/>
      <c r="F72" s="436"/>
      <c r="G72" s="436"/>
      <c r="H72" s="436"/>
      <c r="I72" s="436"/>
      <c r="J72" s="436"/>
      <c r="K72" s="436"/>
      <c r="L72" s="436"/>
      <c r="M72" s="436"/>
      <c r="N72" s="436"/>
    </row>
    <row r="73" spans="1:19" ht="17.399999999999999">
      <c r="A73" s="197">
        <v>13</v>
      </c>
      <c r="B73" s="415" t="s">
        <v>309</v>
      </c>
      <c r="C73" s="415"/>
      <c r="D73" s="415"/>
      <c r="E73" s="415"/>
      <c r="F73" s="415"/>
      <c r="G73" s="415"/>
      <c r="H73" s="415"/>
      <c r="I73" s="415"/>
      <c r="J73" s="415"/>
      <c r="K73" s="415"/>
      <c r="L73" s="415"/>
      <c r="M73" s="415"/>
      <c r="N73" s="415"/>
    </row>
    <row r="74" spans="1:19" ht="17.399999999999999">
      <c r="A74" s="198">
        <v>14</v>
      </c>
      <c r="B74" s="415" t="s">
        <v>310</v>
      </c>
      <c r="C74" s="415"/>
      <c r="D74" s="415"/>
      <c r="E74" s="415"/>
      <c r="F74" s="415"/>
      <c r="G74" s="415"/>
      <c r="H74" s="415"/>
      <c r="I74" s="415"/>
      <c r="J74" s="415"/>
      <c r="K74" s="415"/>
      <c r="L74" s="415"/>
      <c r="M74" s="415"/>
      <c r="N74" s="415"/>
    </row>
    <row r="75" spans="1:19" ht="17.399999999999999">
      <c r="A75" s="197">
        <v>15</v>
      </c>
      <c r="B75" s="415" t="s">
        <v>311</v>
      </c>
      <c r="C75" s="415"/>
      <c r="D75" s="415"/>
      <c r="E75" s="415"/>
      <c r="F75" s="415"/>
      <c r="G75" s="415"/>
      <c r="H75" s="415"/>
      <c r="I75" s="415"/>
      <c r="J75" s="415"/>
      <c r="K75" s="415"/>
      <c r="L75" s="415"/>
      <c r="M75" s="415"/>
      <c r="N75" s="415"/>
    </row>
    <row r="76" spans="1:19" ht="17.399999999999999">
      <c r="A76" s="198">
        <v>16</v>
      </c>
      <c r="B76" s="436" t="s">
        <v>312</v>
      </c>
      <c r="C76" s="436"/>
      <c r="D76" s="436"/>
      <c r="E76" s="436"/>
      <c r="F76" s="436"/>
      <c r="G76" s="436"/>
      <c r="H76" s="436"/>
      <c r="I76" s="436"/>
      <c r="J76" s="436"/>
      <c r="K76" s="436"/>
      <c r="L76" s="436"/>
      <c r="M76" s="436"/>
      <c r="N76" s="436"/>
    </row>
    <row r="77" spans="1:19" ht="17.399999999999999">
      <c r="A77" s="197">
        <v>17</v>
      </c>
      <c r="B77" s="436" t="s">
        <v>313</v>
      </c>
      <c r="C77" s="436"/>
      <c r="D77" s="436"/>
      <c r="E77" s="436"/>
      <c r="F77" s="436"/>
      <c r="G77" s="436"/>
      <c r="H77" s="436"/>
      <c r="I77" s="436"/>
      <c r="J77" s="436"/>
      <c r="K77" s="436"/>
      <c r="L77" s="436"/>
      <c r="M77" s="436"/>
      <c r="N77" s="436"/>
    </row>
    <row r="78" spans="1:19" ht="17.399999999999999">
      <c r="A78" s="198">
        <v>18</v>
      </c>
      <c r="B78" s="415" t="s">
        <v>314</v>
      </c>
      <c r="C78" s="415"/>
      <c r="D78" s="415"/>
      <c r="E78" s="415"/>
      <c r="F78" s="415"/>
      <c r="G78" s="415"/>
      <c r="H78" s="415"/>
      <c r="I78" s="415"/>
      <c r="J78" s="415"/>
      <c r="K78" s="415"/>
      <c r="L78" s="415"/>
      <c r="M78" s="415"/>
      <c r="N78" s="415"/>
    </row>
    <row r="79" spans="1:19" ht="17.399999999999999">
      <c r="A79" s="197">
        <v>19</v>
      </c>
      <c r="B79" s="436" t="s">
        <v>315</v>
      </c>
      <c r="C79" s="436"/>
      <c r="D79" s="436"/>
      <c r="E79" s="436"/>
      <c r="F79" s="436"/>
      <c r="G79" s="436"/>
      <c r="H79" s="436"/>
      <c r="I79" s="436"/>
      <c r="J79" s="436"/>
      <c r="K79" s="436"/>
      <c r="L79" s="436"/>
      <c r="M79" s="436"/>
      <c r="N79" s="436"/>
    </row>
    <row r="80" spans="1:19" ht="17.399999999999999">
      <c r="A80" s="198">
        <v>20</v>
      </c>
      <c r="B80" s="436" t="s">
        <v>316</v>
      </c>
      <c r="C80" s="436"/>
      <c r="D80" s="436"/>
      <c r="E80" s="436"/>
      <c r="F80" s="436"/>
      <c r="G80" s="436"/>
      <c r="H80" s="436"/>
      <c r="I80" s="436"/>
      <c r="J80" s="436"/>
      <c r="K80" s="436"/>
      <c r="L80" s="436"/>
      <c r="M80" s="436"/>
      <c r="N80" s="436"/>
    </row>
    <row r="81" spans="1:14" ht="17.399999999999999">
      <c r="A81" s="197">
        <v>21</v>
      </c>
      <c r="B81" s="436" t="s">
        <v>317</v>
      </c>
      <c r="C81" s="436"/>
      <c r="D81" s="436"/>
      <c r="E81" s="436"/>
      <c r="F81" s="436"/>
      <c r="G81" s="436"/>
      <c r="H81" s="436"/>
      <c r="I81" s="436"/>
      <c r="J81" s="436"/>
      <c r="K81" s="436"/>
      <c r="L81" s="436"/>
      <c r="M81" s="436"/>
      <c r="N81" s="436"/>
    </row>
  </sheetData>
  <mergeCells count="58">
    <mergeCell ref="B81:N81"/>
    <mergeCell ref="B70:N70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C41:D41"/>
    <mergeCell ref="C43:D43"/>
    <mergeCell ref="B69:N69"/>
    <mergeCell ref="C44:D44"/>
    <mergeCell ref="C45:D45"/>
    <mergeCell ref="A59:N59"/>
    <mergeCell ref="B61:N61"/>
    <mergeCell ref="B62:N62"/>
    <mergeCell ref="B63:N63"/>
    <mergeCell ref="B64:N64"/>
    <mergeCell ref="B65:N65"/>
    <mergeCell ref="B66:N66"/>
    <mergeCell ref="B67:N67"/>
    <mergeCell ref="B68:N68"/>
    <mergeCell ref="K15:L16"/>
    <mergeCell ref="M15:M18"/>
    <mergeCell ref="M43:N43"/>
    <mergeCell ref="N15:N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C38:D38"/>
    <mergeCell ref="C39:D39"/>
    <mergeCell ref="C40:D40"/>
    <mergeCell ref="A6:N6"/>
    <mergeCell ref="C46:D46"/>
    <mergeCell ref="C47:D47"/>
    <mergeCell ref="A1:N1"/>
    <mergeCell ref="A2:N2"/>
    <mergeCell ref="A3:N3"/>
    <mergeCell ref="A4:N4"/>
    <mergeCell ref="A5:N5"/>
    <mergeCell ref="A8:N8"/>
    <mergeCell ref="A10:G10"/>
    <mergeCell ref="A15:A18"/>
    <mergeCell ref="B15:B18"/>
    <mergeCell ref="C15:C18"/>
    <mergeCell ref="D15:F16"/>
    <mergeCell ref="G15:H16"/>
    <mergeCell ref="I15:J16"/>
  </mergeCells>
  <printOptions horizontalCentered="1"/>
  <pageMargins left="0.33" right="0.3" top="1.08" bottom="0.99" header="0.91" footer="0.31496062992126"/>
  <pageSetup paperSize="9" fitToWidth="0" fitToHeight="0" orientation="landscape" blackAndWhite="1" r:id="rId1"/>
  <headerFooter alignWithMargins="0">
    <oddHeader>&amp;R&amp;"Arial,Italic"&amp;8Contract ID -IPC#1 -&amp;P/&amp;N</oddHeader>
  </headerFooter>
  <rowBreaks count="2" manualBreakCount="2">
    <brk id="25" max="13" man="1"/>
    <brk id="32" max="1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18B78-2557-4639-A860-BDDA93A9FF95}">
  <dimension ref="A1:I22"/>
  <sheetViews>
    <sheetView view="pageBreakPreview" zoomScaleNormal="100" zoomScaleSheetLayoutView="100" workbookViewId="0">
      <selection activeCell="E17" sqref="E17"/>
    </sheetView>
  </sheetViews>
  <sheetFormatPr defaultColWidth="8.88671875" defaultRowHeight="13.8"/>
  <cols>
    <col min="1" max="1" width="2.6640625" style="201" customWidth="1"/>
    <col min="2" max="2" width="29.33203125" style="201" customWidth="1"/>
    <col min="3" max="3" width="5.33203125" style="201" bestFit="1" customWidth="1"/>
    <col min="4" max="4" width="6.5546875" style="201" bestFit="1" customWidth="1"/>
    <col min="5" max="6" width="9.44140625" style="201" customWidth="1"/>
    <col min="7" max="7" width="6.5546875" style="201" bestFit="1" customWidth="1"/>
    <col min="8" max="8" width="7.5546875" style="201" bestFit="1" customWidth="1"/>
    <col min="9" max="9" width="6.5546875" style="201" bestFit="1" customWidth="1"/>
    <col min="10" max="10" width="7" style="201" bestFit="1" customWidth="1"/>
    <col min="11" max="16384" width="8.88671875" style="201"/>
  </cols>
  <sheetData>
    <row r="1" spans="1:9">
      <c r="A1" s="439" t="s">
        <v>0</v>
      </c>
      <c r="B1" s="439"/>
      <c r="C1" s="439"/>
      <c r="D1" s="439"/>
      <c r="E1" s="439"/>
      <c r="F1" s="439"/>
      <c r="G1" s="439"/>
      <c r="H1" s="439"/>
      <c r="I1" s="439"/>
    </row>
    <row r="2" spans="1:9">
      <c r="A2" s="440" t="s">
        <v>1</v>
      </c>
      <c r="B2" s="440"/>
      <c r="C2" s="440"/>
      <c r="D2" s="440"/>
      <c r="E2" s="440"/>
      <c r="F2" s="440"/>
      <c r="G2" s="440"/>
      <c r="H2" s="440"/>
      <c r="I2" s="440"/>
    </row>
    <row r="3" spans="1:9">
      <c r="A3" s="439" t="s">
        <v>2</v>
      </c>
      <c r="B3" s="439"/>
      <c r="C3" s="439"/>
      <c r="D3" s="439"/>
      <c r="E3" s="439"/>
      <c r="F3" s="439"/>
      <c r="G3" s="439"/>
      <c r="H3" s="439"/>
      <c r="I3" s="439"/>
    </row>
    <row r="4" spans="1:9">
      <c r="A4" s="441" t="s">
        <v>3</v>
      </c>
      <c r="B4" s="441"/>
      <c r="C4" s="441"/>
      <c r="D4" s="441"/>
      <c r="E4" s="442"/>
      <c r="F4" s="442"/>
      <c r="G4" s="442"/>
      <c r="H4" s="442"/>
      <c r="I4" s="442"/>
    </row>
    <row r="5" spans="1:9">
      <c r="A5" s="439" t="s">
        <v>4</v>
      </c>
      <c r="B5" s="439"/>
      <c r="C5" s="439"/>
      <c r="D5" s="439"/>
      <c r="E5" s="439"/>
      <c r="F5" s="439"/>
      <c r="G5" s="439"/>
      <c r="H5" s="439"/>
      <c r="I5" s="439"/>
    </row>
    <row r="6" spans="1:9">
      <c r="A6" s="1"/>
      <c r="B6" s="1"/>
      <c r="C6" s="1"/>
      <c r="D6" s="1"/>
      <c r="E6" s="1"/>
      <c r="F6" s="1"/>
      <c r="G6" s="1"/>
      <c r="H6" s="1"/>
      <c r="I6" s="1"/>
    </row>
    <row r="7" spans="1:9" ht="15.6">
      <c r="A7" s="437" t="s">
        <v>318</v>
      </c>
      <c r="B7" s="437"/>
      <c r="C7" s="437"/>
      <c r="D7" s="437"/>
      <c r="E7" s="437"/>
      <c r="F7" s="437"/>
      <c r="G7" s="437"/>
      <c r="H7" s="437"/>
      <c r="I7" s="437"/>
    </row>
    <row r="8" spans="1:9" ht="15.6">
      <c r="A8" s="202"/>
      <c r="B8" s="202"/>
      <c r="C8" s="202"/>
      <c r="D8" s="202"/>
      <c r="E8" s="202"/>
      <c r="F8" s="202"/>
      <c r="G8" s="202"/>
      <c r="H8" s="202"/>
      <c r="I8" s="202"/>
    </row>
    <row r="9" spans="1:9">
      <c r="A9" s="438" t="s">
        <v>319</v>
      </c>
      <c r="B9" s="438"/>
      <c r="C9" s="438"/>
      <c r="D9" s="438"/>
      <c r="E9" s="381"/>
      <c r="F9" s="381"/>
      <c r="G9" s="381"/>
      <c r="H9" s="381"/>
      <c r="I9" s="381"/>
    </row>
    <row r="10" spans="1:9">
      <c r="A10" s="438" t="s">
        <v>320</v>
      </c>
      <c r="B10" s="438"/>
      <c r="C10" s="438"/>
      <c r="D10" s="438"/>
      <c r="E10" s="381"/>
      <c r="F10" s="381"/>
      <c r="G10" s="381"/>
      <c r="H10" s="381"/>
      <c r="I10" s="381"/>
    </row>
    <row r="11" spans="1:9" ht="52.8">
      <c r="A11" s="203" t="s">
        <v>19</v>
      </c>
      <c r="B11" s="203" t="s">
        <v>321</v>
      </c>
      <c r="C11" s="204" t="s">
        <v>322</v>
      </c>
      <c r="D11" s="203" t="s">
        <v>323</v>
      </c>
      <c r="E11" s="205" t="s">
        <v>324</v>
      </c>
      <c r="F11" s="205" t="s">
        <v>325</v>
      </c>
      <c r="G11" s="205" t="s">
        <v>326</v>
      </c>
      <c r="H11" s="205" t="s">
        <v>327</v>
      </c>
      <c r="I11" s="205" t="s">
        <v>18</v>
      </c>
    </row>
    <row r="12" spans="1:9">
      <c r="A12" s="206">
        <v>1</v>
      </c>
      <c r="B12" s="207"/>
      <c r="C12" s="206"/>
      <c r="D12" s="208"/>
      <c r="E12" s="208"/>
      <c r="F12" s="208"/>
      <c r="G12" s="208"/>
      <c r="H12" s="209">
        <f>TSB!G20</f>
        <v>0</v>
      </c>
      <c r="I12" s="210">
        <f>SUM(D12:H12)</f>
        <v>0</v>
      </c>
    </row>
    <row r="13" spans="1:9">
      <c r="A13" s="206">
        <v>2</v>
      </c>
      <c r="B13" s="207"/>
      <c r="C13" s="206" t="s">
        <v>328</v>
      </c>
      <c r="D13" s="211"/>
      <c r="E13" s="211"/>
      <c r="F13" s="211"/>
      <c r="G13" s="211"/>
      <c r="H13" s="211">
        <v>1</v>
      </c>
      <c r="I13" s="212">
        <f>ROUND(SUM(D13:H13),2)</f>
        <v>1</v>
      </c>
    </row>
    <row r="14" spans="1:9" ht="26.4">
      <c r="A14" s="206">
        <v>3</v>
      </c>
      <c r="B14" s="207"/>
      <c r="C14" s="206" t="s">
        <v>329</v>
      </c>
      <c r="D14" s="211"/>
      <c r="E14" s="211">
        <f>Msnry!AA18</f>
        <v>51.620000000000005</v>
      </c>
      <c r="F14" s="211"/>
      <c r="G14" s="211"/>
      <c r="H14" s="211"/>
      <c r="I14" s="212">
        <f t="shared" ref="I14:I22" si="0">ROUND(SUM(D14:H14),2)</f>
        <v>51.62</v>
      </c>
    </row>
    <row r="15" spans="1:9" ht="26.4">
      <c r="A15" s="206">
        <v>4</v>
      </c>
      <c r="B15" s="207"/>
      <c r="C15" s="206" t="s">
        <v>329</v>
      </c>
      <c r="D15" s="211"/>
      <c r="E15" s="211"/>
      <c r="F15" s="211"/>
      <c r="G15" s="211"/>
      <c r="H15" s="211"/>
      <c r="I15" s="212">
        <f t="shared" si="0"/>
        <v>0</v>
      </c>
    </row>
    <row r="16" spans="1:9" ht="26.4">
      <c r="A16" s="206">
        <v>5</v>
      </c>
      <c r="B16" s="207"/>
      <c r="C16" s="206" t="s">
        <v>329</v>
      </c>
      <c r="D16" s="211"/>
      <c r="E16" s="211">
        <f>Msnry!AF18</f>
        <v>99.05</v>
      </c>
      <c r="F16" s="211"/>
      <c r="G16" s="211"/>
      <c r="H16" s="211"/>
      <c r="I16" s="212">
        <f t="shared" si="0"/>
        <v>99.05</v>
      </c>
    </row>
    <row r="17" spans="1:9" ht="26.4">
      <c r="A17" s="206">
        <v>6</v>
      </c>
      <c r="B17" s="207"/>
      <c r="C17" s="206" t="s">
        <v>329</v>
      </c>
      <c r="D17" s="213"/>
      <c r="E17" s="213">
        <f>Msnry!AC18</f>
        <v>5.0500000000000007</v>
      </c>
      <c r="F17" s="213"/>
      <c r="G17" s="213"/>
      <c r="H17" s="213"/>
      <c r="I17" s="212">
        <f t="shared" si="0"/>
        <v>5.05</v>
      </c>
    </row>
    <row r="18" spans="1:9" ht="26.4">
      <c r="A18" s="206">
        <v>7</v>
      </c>
      <c r="B18" s="207"/>
      <c r="C18" s="206" t="s">
        <v>329</v>
      </c>
      <c r="D18" s="213"/>
      <c r="E18" s="213">
        <f>Msnry!AE18</f>
        <v>3.7899999999999996</v>
      </c>
      <c r="F18" s="213"/>
      <c r="G18" s="213"/>
      <c r="H18" s="213"/>
      <c r="I18" s="212">
        <f t="shared" si="0"/>
        <v>3.79</v>
      </c>
    </row>
    <row r="19" spans="1:9" ht="26.4">
      <c r="A19" s="206">
        <v>8</v>
      </c>
      <c r="B19" s="207"/>
      <c r="C19" s="206" t="s">
        <v>329</v>
      </c>
      <c r="D19" s="211"/>
      <c r="E19" s="211"/>
      <c r="F19" s="211"/>
      <c r="G19" s="211"/>
      <c r="H19" s="211"/>
      <c r="I19" s="212">
        <f t="shared" si="0"/>
        <v>0</v>
      </c>
    </row>
    <row r="20" spans="1:9" ht="26.4">
      <c r="A20" s="206">
        <v>9</v>
      </c>
      <c r="B20" s="207"/>
      <c r="C20" s="206" t="s">
        <v>329</v>
      </c>
      <c r="D20" s="211"/>
      <c r="E20" s="211"/>
      <c r="F20" s="211"/>
      <c r="G20" s="211"/>
      <c r="H20" s="211"/>
      <c r="I20" s="212">
        <f t="shared" si="0"/>
        <v>0</v>
      </c>
    </row>
    <row r="21" spans="1:9" ht="26.4">
      <c r="A21" s="206">
        <v>10</v>
      </c>
      <c r="B21" s="207"/>
      <c r="C21" s="206" t="s">
        <v>329</v>
      </c>
      <c r="D21" s="214"/>
      <c r="E21" s="214"/>
      <c r="F21" s="214"/>
      <c r="G21" s="211"/>
      <c r="H21" s="214"/>
      <c r="I21" s="212">
        <f t="shared" si="0"/>
        <v>0</v>
      </c>
    </row>
    <row r="22" spans="1:9">
      <c r="A22" s="206">
        <v>11</v>
      </c>
      <c r="B22" s="207"/>
      <c r="C22" s="206"/>
      <c r="D22" s="214"/>
      <c r="E22" s="214"/>
      <c r="F22" s="214"/>
      <c r="G22" s="211"/>
      <c r="H22" s="214"/>
      <c r="I22" s="212">
        <f t="shared" si="0"/>
        <v>0</v>
      </c>
    </row>
  </sheetData>
  <mergeCells count="8">
    <mergeCell ref="A7:I7"/>
    <mergeCell ref="A9:I9"/>
    <mergeCell ref="A10:I10"/>
    <mergeCell ref="A1:I1"/>
    <mergeCell ref="A2:I2"/>
    <mergeCell ref="A3:I3"/>
    <mergeCell ref="A4:I4"/>
    <mergeCell ref="A5:I5"/>
  </mergeCells>
  <pageMargins left="1.32" right="0.33" top="0.93" bottom="1.57" header="0.61" footer="0.3"/>
  <pageSetup paperSize="9" orientation="portrait" blackAndWhite="1" r:id="rId1"/>
  <headerFooter>
    <oddHeader>&amp;R&amp;"Arial,Italic"&amp;8Contract ID -IPC#1 -&amp;P/&amp;N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E96FA-F1F8-4944-BF28-7BBAA81DB7A3}">
  <dimension ref="A1:Y41"/>
  <sheetViews>
    <sheetView view="pageBreakPreview" topLeftCell="A22" zoomScaleNormal="100" zoomScaleSheetLayoutView="100" workbookViewId="0">
      <selection activeCell="A7" sqref="A7:X7"/>
    </sheetView>
  </sheetViews>
  <sheetFormatPr defaultColWidth="8.88671875" defaultRowHeight="13.8"/>
  <cols>
    <col min="1" max="1" width="3.109375" style="215" customWidth="1"/>
    <col min="2" max="2" width="9.33203125" style="215" customWidth="1"/>
    <col min="3" max="3" width="10.6640625" style="215" customWidth="1"/>
    <col min="4" max="4" width="4.5546875" style="215" bestFit="1" customWidth="1"/>
    <col min="5" max="5" width="6.5546875" style="215" bestFit="1" customWidth="1"/>
    <col min="6" max="6" width="7" style="248" customWidth="1"/>
    <col min="7" max="7" width="4.6640625" style="248" customWidth="1"/>
    <col min="8" max="8" width="7.5546875" style="215" customWidth="1"/>
    <col min="9" max="9" width="8.44140625" style="248" customWidth="1"/>
    <col min="10" max="10" width="4.5546875" style="215" bestFit="1" customWidth="1"/>
    <col min="11" max="11" width="6.5546875" style="215" bestFit="1" customWidth="1"/>
    <col min="12" max="12" width="4.5546875" style="215" bestFit="1" customWidth="1"/>
    <col min="13" max="13" width="5.5546875" style="215" bestFit="1" customWidth="1"/>
    <col min="14" max="14" width="4.88671875" style="215" bestFit="1" customWidth="1"/>
    <col min="15" max="15" width="5.6640625" style="215" customWidth="1"/>
    <col min="16" max="16" width="6.33203125" style="248" bestFit="1" customWidth="1"/>
    <col min="17" max="17" width="6" style="248" customWidth="1"/>
    <col min="18" max="18" width="4.5546875" style="215" bestFit="1" customWidth="1"/>
    <col min="19" max="19" width="5.44140625" style="248" customWidth="1"/>
    <col min="20" max="20" width="6.44140625" style="248" customWidth="1"/>
    <col min="21" max="21" width="6.33203125" style="248" bestFit="1" customWidth="1"/>
    <col min="22" max="22" width="4.5546875" style="249" bestFit="1" customWidth="1"/>
    <col min="23" max="23" width="5.33203125" style="248" customWidth="1"/>
    <col min="24" max="24" width="5.5546875" style="248" bestFit="1" customWidth="1"/>
    <col min="25" max="16384" width="8.88671875" style="215"/>
  </cols>
  <sheetData>
    <row r="1" spans="1:25">
      <c r="A1" s="443" t="s">
        <v>0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381"/>
      <c r="Q1" s="381"/>
      <c r="R1" s="381"/>
      <c r="S1" s="381"/>
      <c r="T1" s="381"/>
      <c r="U1" s="381"/>
      <c r="V1" s="381"/>
      <c r="W1" s="381"/>
      <c r="X1" s="381"/>
    </row>
    <row r="2" spans="1:25">
      <c r="A2" s="381" t="s">
        <v>1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81"/>
      <c r="X2" s="381"/>
    </row>
    <row r="3" spans="1:25">
      <c r="A3" s="363" t="s">
        <v>2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</row>
    <row r="4" spans="1:25" ht="15.6">
      <c r="A4" s="444" t="s">
        <v>3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  <c r="T4" s="444"/>
      <c r="U4" s="444"/>
      <c r="V4" s="444"/>
      <c r="W4" s="444"/>
      <c r="X4" s="444"/>
    </row>
    <row r="5" spans="1:25">
      <c r="A5" s="381" t="s">
        <v>458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</row>
    <row r="6" spans="1: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"/>
      <c r="Q6" s="1"/>
      <c r="R6" s="1"/>
      <c r="S6" s="1"/>
      <c r="T6" s="1"/>
      <c r="U6" s="1"/>
      <c r="V6" s="1"/>
      <c r="W6" s="1"/>
      <c r="X6" s="1"/>
    </row>
    <row r="7" spans="1:25" s="23" customFormat="1" ht="15.6">
      <c r="A7" s="446" t="s">
        <v>330</v>
      </c>
      <c r="B7" s="446"/>
      <c r="C7" s="446"/>
      <c r="D7" s="446"/>
      <c r="E7" s="446"/>
      <c r="F7" s="446"/>
      <c r="G7" s="446"/>
      <c r="H7" s="446"/>
      <c r="I7" s="446"/>
      <c r="J7" s="446"/>
      <c r="K7" s="446"/>
      <c r="L7" s="446"/>
      <c r="M7" s="446"/>
      <c r="N7" s="446"/>
      <c r="O7" s="446"/>
      <c r="P7" s="446"/>
      <c r="Q7" s="446"/>
      <c r="R7" s="446"/>
      <c r="S7" s="446"/>
      <c r="T7" s="446"/>
      <c r="U7" s="446"/>
      <c r="V7" s="446"/>
      <c r="W7" s="446"/>
      <c r="X7" s="446"/>
    </row>
    <row r="8" spans="1:25" s="23" customFormat="1" ht="13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s="23" customFormat="1" ht="13.2">
      <c r="A9" s="438" t="s">
        <v>319</v>
      </c>
      <c r="B9" s="438"/>
      <c r="C9" s="438"/>
      <c r="D9" s="438"/>
      <c r="E9" s="438"/>
      <c r="F9" s="438"/>
      <c r="G9" s="438"/>
      <c r="H9" s="438"/>
      <c r="I9" s="438"/>
      <c r="J9" s="438"/>
      <c r="K9" s="438"/>
      <c r="L9" s="438"/>
      <c r="M9" s="438"/>
      <c r="N9" s="438"/>
      <c r="O9" s="438"/>
      <c r="P9" s="438"/>
      <c r="Q9" s="438"/>
      <c r="R9" s="438"/>
      <c r="S9" s="438"/>
      <c r="T9" s="438"/>
      <c r="U9" s="438"/>
      <c r="V9" s="381"/>
      <c r="W9" s="381"/>
      <c r="X9" s="381"/>
    </row>
    <row r="10" spans="1:25" s="23" customFormat="1" ht="13.2">
      <c r="A10" s="438" t="s">
        <v>320</v>
      </c>
      <c r="B10" s="438"/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8"/>
      <c r="R10" s="438"/>
      <c r="S10" s="438"/>
      <c r="T10" s="438"/>
      <c r="U10" s="438"/>
      <c r="V10" s="381"/>
      <c r="W10" s="381"/>
      <c r="X10" s="381"/>
    </row>
    <row r="11" spans="1:25" s="23" customFormat="1" ht="13.95" customHeight="1">
      <c r="A11" s="445" t="s">
        <v>19</v>
      </c>
      <c r="B11" s="447" t="s">
        <v>331</v>
      </c>
      <c r="C11" s="450" t="s">
        <v>332</v>
      </c>
      <c r="D11" s="453" t="s">
        <v>333</v>
      </c>
      <c r="E11" s="454" t="s">
        <v>334</v>
      </c>
      <c r="F11" s="445" t="s">
        <v>335</v>
      </c>
      <c r="G11" s="455" t="s">
        <v>336</v>
      </c>
      <c r="H11" s="455" t="s">
        <v>337</v>
      </c>
      <c r="I11" s="445" t="s">
        <v>338</v>
      </c>
      <c r="J11" s="445" t="s">
        <v>339</v>
      </c>
      <c r="K11" s="445"/>
      <c r="L11" s="445" t="s">
        <v>340</v>
      </c>
      <c r="M11" s="445"/>
      <c r="N11" s="445" t="s">
        <v>341</v>
      </c>
      <c r="O11" s="445"/>
      <c r="P11" s="453" t="s">
        <v>342</v>
      </c>
      <c r="Q11" s="453"/>
      <c r="R11" s="453"/>
      <c r="S11" s="453"/>
      <c r="T11" s="453"/>
      <c r="U11" s="453"/>
      <c r="V11" s="453"/>
      <c r="W11" s="453"/>
      <c r="X11" s="453"/>
    </row>
    <row r="12" spans="1:25" s="23" customFormat="1" ht="13.2">
      <c r="A12" s="445"/>
      <c r="B12" s="448"/>
      <c r="C12" s="451"/>
      <c r="D12" s="453"/>
      <c r="E12" s="454"/>
      <c r="F12" s="445"/>
      <c r="G12" s="455"/>
      <c r="H12" s="455"/>
      <c r="I12" s="445"/>
      <c r="J12" s="445"/>
      <c r="K12" s="445"/>
      <c r="L12" s="445"/>
      <c r="M12" s="445"/>
      <c r="N12" s="445" t="s">
        <v>343</v>
      </c>
      <c r="O12" s="445" t="s">
        <v>344</v>
      </c>
      <c r="P12" s="453" t="s">
        <v>345</v>
      </c>
      <c r="Q12" s="453"/>
      <c r="R12" s="453"/>
      <c r="S12" s="453"/>
      <c r="T12" s="453" t="s">
        <v>346</v>
      </c>
      <c r="U12" s="453"/>
      <c r="V12" s="453"/>
      <c r="W12" s="453"/>
      <c r="X12" s="445" t="s">
        <v>344</v>
      </c>
    </row>
    <row r="13" spans="1:25" s="23" customFormat="1" ht="39.6">
      <c r="A13" s="445"/>
      <c r="B13" s="448"/>
      <c r="C13" s="451"/>
      <c r="D13" s="453"/>
      <c r="E13" s="454"/>
      <c r="F13" s="445"/>
      <c r="G13" s="455"/>
      <c r="H13" s="455"/>
      <c r="I13" s="445"/>
      <c r="J13" s="217" t="s">
        <v>343</v>
      </c>
      <c r="K13" s="219" t="s">
        <v>344</v>
      </c>
      <c r="L13" s="217" t="s">
        <v>343</v>
      </c>
      <c r="M13" s="220" t="s">
        <v>344</v>
      </c>
      <c r="N13" s="445"/>
      <c r="O13" s="445"/>
      <c r="P13" s="218" t="s">
        <v>347</v>
      </c>
      <c r="Q13" s="217" t="s">
        <v>336</v>
      </c>
      <c r="R13" s="218" t="s">
        <v>343</v>
      </c>
      <c r="S13" s="217" t="s">
        <v>348</v>
      </c>
      <c r="T13" s="217" t="s">
        <v>347</v>
      </c>
      <c r="U13" s="217" t="s">
        <v>336</v>
      </c>
      <c r="V13" s="218" t="s">
        <v>343</v>
      </c>
      <c r="W13" s="217" t="s">
        <v>348</v>
      </c>
      <c r="X13" s="445"/>
    </row>
    <row r="14" spans="1:25" s="23" customFormat="1" ht="15.6">
      <c r="A14" s="445"/>
      <c r="B14" s="449"/>
      <c r="C14" s="452"/>
      <c r="D14" s="453"/>
      <c r="E14" s="221" t="s">
        <v>349</v>
      </c>
      <c r="F14" s="221" t="s">
        <v>349</v>
      </c>
      <c r="G14" s="221" t="s">
        <v>349</v>
      </c>
      <c r="H14" s="221" t="s">
        <v>349</v>
      </c>
      <c r="I14" s="221" t="s">
        <v>349</v>
      </c>
      <c r="J14" s="221" t="s">
        <v>349</v>
      </c>
      <c r="K14" s="221" t="s">
        <v>350</v>
      </c>
      <c r="L14" s="221" t="s">
        <v>349</v>
      </c>
      <c r="M14" s="221" t="s">
        <v>350</v>
      </c>
      <c r="N14" s="221" t="s">
        <v>349</v>
      </c>
      <c r="O14" s="221" t="s">
        <v>350</v>
      </c>
      <c r="P14" s="221" t="s">
        <v>349</v>
      </c>
      <c r="Q14" s="221" t="s">
        <v>349</v>
      </c>
      <c r="R14" s="221" t="s">
        <v>349</v>
      </c>
      <c r="S14" s="221" t="s">
        <v>349</v>
      </c>
      <c r="T14" s="221" t="s">
        <v>349</v>
      </c>
      <c r="U14" s="221" t="s">
        <v>349</v>
      </c>
      <c r="V14" s="221" t="s">
        <v>349</v>
      </c>
      <c r="W14" s="221" t="s">
        <v>349</v>
      </c>
      <c r="X14" s="221" t="s">
        <v>350</v>
      </c>
    </row>
    <row r="15" spans="1:25" s="23" customFormat="1" ht="13.2">
      <c r="A15" s="221">
        <v>1</v>
      </c>
      <c r="B15" s="222">
        <v>0</v>
      </c>
      <c r="C15" s="222" t="s">
        <v>351</v>
      </c>
      <c r="D15" s="223">
        <v>1</v>
      </c>
      <c r="E15" s="224">
        <v>0</v>
      </c>
      <c r="F15" s="224">
        <f>H15+P15+T15</f>
        <v>0.77</v>
      </c>
      <c r="G15" s="224"/>
      <c r="H15" s="224">
        <v>0.32</v>
      </c>
      <c r="I15" s="224"/>
      <c r="J15" s="224"/>
      <c r="K15" s="224">
        <f>ROUND(J15*G15*E15,2)</f>
        <v>0</v>
      </c>
      <c r="L15" s="224">
        <v>0.1</v>
      </c>
      <c r="M15" s="224">
        <f>ROUND(E15*F15*L15,2)</f>
        <v>0</v>
      </c>
      <c r="N15" s="224">
        <v>0.1</v>
      </c>
      <c r="O15" s="224">
        <f>ROUND(N15*I15*E15,2)</f>
        <v>0</v>
      </c>
      <c r="P15" s="224">
        <v>0.2</v>
      </c>
      <c r="Q15" s="224"/>
      <c r="R15" s="224">
        <v>0.59</v>
      </c>
      <c r="S15" s="224"/>
      <c r="T15" s="224">
        <v>0.25</v>
      </c>
      <c r="U15" s="218"/>
      <c r="V15" s="224">
        <v>0.5</v>
      </c>
      <c r="W15" s="218"/>
      <c r="X15" s="224"/>
      <c r="Y15" s="225"/>
    </row>
    <row r="16" spans="1:25" s="23" customFormat="1" ht="13.2">
      <c r="A16" s="221">
        <f>A15+1</f>
        <v>2</v>
      </c>
      <c r="B16" s="222">
        <f>B15+E16</f>
        <v>12</v>
      </c>
      <c r="C16" s="222" t="s">
        <v>351</v>
      </c>
      <c r="D16" s="223">
        <v>1</v>
      </c>
      <c r="E16" s="224">
        <v>12</v>
      </c>
      <c r="F16" s="224">
        <f t="shared" ref="F16:F17" si="0">H16+P16+T16</f>
        <v>0.78</v>
      </c>
      <c r="G16" s="224">
        <f>(F15+F16)/2</f>
        <v>0.77500000000000002</v>
      </c>
      <c r="H16" s="224">
        <v>0.33</v>
      </c>
      <c r="I16" s="224">
        <f>(H15+H16)/2</f>
        <v>0.32500000000000001</v>
      </c>
      <c r="J16" s="224">
        <f>AVERAGE(S16,W16)</f>
        <v>0.55000000000000004</v>
      </c>
      <c r="K16" s="224">
        <f t="shared" ref="K16:K37" si="1">ROUND(J16*G16*E16,2)</f>
        <v>5.12</v>
      </c>
      <c r="L16" s="224">
        <v>0.1</v>
      </c>
      <c r="M16" s="224">
        <f t="shared" ref="M16" si="2">ROUND(E16*F16*L16,2)</f>
        <v>0.94</v>
      </c>
      <c r="N16" s="224">
        <f>N$15</f>
        <v>0.1</v>
      </c>
      <c r="O16" s="224">
        <f t="shared" ref="O16:O37" si="3">ROUND(N16*I16*E16,2)</f>
        <v>0.39</v>
      </c>
      <c r="P16" s="224">
        <v>0.2</v>
      </c>
      <c r="Q16" s="224">
        <f>(P15+P16)/2</f>
        <v>0.2</v>
      </c>
      <c r="R16" s="224">
        <v>0.61</v>
      </c>
      <c r="S16" s="224">
        <f>(R15+R16)/2</f>
        <v>0.6</v>
      </c>
      <c r="T16" s="224">
        <v>0.25</v>
      </c>
      <c r="U16" s="224">
        <f>(T15+T16)/2</f>
        <v>0.25</v>
      </c>
      <c r="V16" s="224">
        <v>0.5</v>
      </c>
      <c r="W16" s="224">
        <f>(V15+V16)/2</f>
        <v>0.5</v>
      </c>
      <c r="X16" s="224">
        <f>ROUND(E16*Q16*S16+E16*U16*W16,2)</f>
        <v>2.94</v>
      </c>
    </row>
    <row r="17" spans="1:25" s="23" customFormat="1" ht="13.2">
      <c r="A17" s="221">
        <f t="shared" ref="A17:A39" si="4">A16+1</f>
        <v>3</v>
      </c>
      <c r="B17" s="222">
        <f>B16+E17</f>
        <v>26.95</v>
      </c>
      <c r="C17" s="222" t="s">
        <v>351</v>
      </c>
      <c r="D17" s="223">
        <v>1</v>
      </c>
      <c r="E17" s="224">
        <v>14.95</v>
      </c>
      <c r="F17" s="224">
        <f t="shared" si="0"/>
        <v>0.76</v>
      </c>
      <c r="G17" s="224">
        <f>(F16+F17)/2</f>
        <v>0.77</v>
      </c>
      <c r="H17" s="224">
        <v>0.31</v>
      </c>
      <c r="I17" s="224">
        <f>(H16+H17)/2</f>
        <v>0.32</v>
      </c>
      <c r="J17" s="224">
        <f t="shared" ref="J17" si="5">AVERAGE(S17,W17)</f>
        <v>0.55249999999999999</v>
      </c>
      <c r="K17" s="224">
        <f t="shared" si="1"/>
        <v>6.36</v>
      </c>
      <c r="L17" s="224">
        <v>0.1</v>
      </c>
      <c r="M17" s="224">
        <f>ROUND(E17*F17*L17,2)</f>
        <v>1.1399999999999999</v>
      </c>
      <c r="N17" s="224">
        <f>N$15</f>
        <v>0.1</v>
      </c>
      <c r="O17" s="224">
        <f t="shared" si="3"/>
        <v>0.48</v>
      </c>
      <c r="P17" s="224">
        <v>0.2</v>
      </c>
      <c r="Q17" s="224">
        <f>(P16+P17)/2</f>
        <v>0.2</v>
      </c>
      <c r="R17" s="224">
        <v>0.6</v>
      </c>
      <c r="S17" s="224">
        <f>(R16+R17)/2</f>
        <v>0.60499999999999998</v>
      </c>
      <c r="T17" s="224">
        <v>0.25</v>
      </c>
      <c r="U17" s="224">
        <f>(T16+T17)/2</f>
        <v>0.25</v>
      </c>
      <c r="V17" s="224">
        <v>0.5</v>
      </c>
      <c r="W17" s="224">
        <f>(V16+V17)/2</f>
        <v>0.5</v>
      </c>
      <c r="X17" s="224">
        <f>ROUND(E17*Q17*S17+E17*U17*W17,2)</f>
        <v>3.68</v>
      </c>
    </row>
    <row r="18" spans="1:25" s="23" customFormat="1" ht="13.2">
      <c r="A18" s="221"/>
      <c r="B18" s="222"/>
      <c r="C18" s="222"/>
      <c r="D18" s="226"/>
      <c r="E18" s="224"/>
      <c r="F18" s="224"/>
      <c r="G18" s="227"/>
      <c r="H18" s="227"/>
      <c r="I18" s="227"/>
      <c r="J18" s="224"/>
      <c r="K18" s="224"/>
      <c r="L18" s="224"/>
      <c r="M18" s="224"/>
      <c r="N18" s="228"/>
      <c r="O18" s="224"/>
      <c r="P18" s="218"/>
      <c r="Q18" s="224"/>
      <c r="R18" s="218"/>
      <c r="S18" s="218"/>
      <c r="T18" s="224"/>
      <c r="U18" s="224"/>
      <c r="V18" s="224"/>
      <c r="W18" s="224"/>
      <c r="X18" s="224"/>
    </row>
    <row r="19" spans="1:25" s="23" customFormat="1" ht="13.2">
      <c r="A19" s="221">
        <f>A17+1</f>
        <v>4</v>
      </c>
      <c r="B19" s="222">
        <v>0</v>
      </c>
      <c r="C19" s="222" t="s">
        <v>352</v>
      </c>
      <c r="D19" s="223">
        <v>1</v>
      </c>
      <c r="E19" s="224">
        <v>0</v>
      </c>
      <c r="F19" s="224">
        <f t="shared" ref="F19:F37" si="6">H19+P19+T19</f>
        <v>0.76</v>
      </c>
      <c r="G19" s="224"/>
      <c r="H19" s="224">
        <v>0.51</v>
      </c>
      <c r="I19" s="224"/>
      <c r="J19" s="224"/>
      <c r="K19" s="224">
        <f t="shared" si="1"/>
        <v>0</v>
      </c>
      <c r="L19" s="224">
        <v>0.1</v>
      </c>
      <c r="M19" s="224">
        <f t="shared" ref="M19:M37" si="7">ROUND(E19*F19*L19,2)</f>
        <v>0</v>
      </c>
      <c r="N19" s="224">
        <f t="shared" ref="N19:N37" si="8">N$15</f>
        <v>0.1</v>
      </c>
      <c r="O19" s="224">
        <f t="shared" si="3"/>
        <v>0</v>
      </c>
      <c r="P19" s="224"/>
      <c r="Q19" s="224"/>
      <c r="R19" s="224"/>
      <c r="S19" s="218"/>
      <c r="T19" s="224">
        <v>0.25</v>
      </c>
      <c r="U19" s="224"/>
      <c r="V19" s="224">
        <v>0.5</v>
      </c>
      <c r="W19" s="224"/>
      <c r="X19" s="224">
        <f t="shared" ref="X19:X37" si="9">ROUND(E19*Q19*S19+E19*U19*W19,2)</f>
        <v>0</v>
      </c>
    </row>
    <row r="20" spans="1:25" s="23" customFormat="1" ht="13.2">
      <c r="A20" s="221">
        <f t="shared" si="4"/>
        <v>5</v>
      </c>
      <c r="B20" s="222">
        <f t="shared" ref="B20:B37" si="10">B19+E20</f>
        <v>28</v>
      </c>
      <c r="C20" s="222" t="s">
        <v>352</v>
      </c>
      <c r="D20" s="223">
        <v>1</v>
      </c>
      <c r="E20" s="224">
        <v>28</v>
      </c>
      <c r="F20" s="224">
        <f t="shared" si="6"/>
        <v>0.85</v>
      </c>
      <c r="G20" s="224">
        <f t="shared" ref="G20:G37" si="11">(F19+F20)/2</f>
        <v>0.80499999999999994</v>
      </c>
      <c r="H20" s="224">
        <v>0.6</v>
      </c>
      <c r="I20" s="224">
        <f t="shared" ref="I20:I36" si="12">(H19+H20)/2</f>
        <v>0.55499999999999994</v>
      </c>
      <c r="J20" s="224">
        <f>AVERAGE(S20,W20)</f>
        <v>0.5</v>
      </c>
      <c r="K20" s="224">
        <f t="shared" si="1"/>
        <v>11.27</v>
      </c>
      <c r="L20" s="224">
        <v>0.1</v>
      </c>
      <c r="M20" s="224">
        <f t="shared" si="7"/>
        <v>2.38</v>
      </c>
      <c r="N20" s="224">
        <f t="shared" si="8"/>
        <v>0.1</v>
      </c>
      <c r="O20" s="224">
        <f t="shared" si="3"/>
        <v>1.55</v>
      </c>
      <c r="P20" s="224"/>
      <c r="Q20" s="224"/>
      <c r="R20" s="224"/>
      <c r="S20" s="224"/>
      <c r="T20" s="224">
        <v>0.25</v>
      </c>
      <c r="U20" s="224">
        <f>(T19+T20)/2</f>
        <v>0.25</v>
      </c>
      <c r="V20" s="224">
        <v>0.5</v>
      </c>
      <c r="W20" s="224">
        <f t="shared" ref="W20:W37" si="13">(V19+V20)/2</f>
        <v>0.5</v>
      </c>
      <c r="X20" s="224">
        <f t="shared" si="9"/>
        <v>3.5</v>
      </c>
    </row>
    <row r="21" spans="1:25" s="23" customFormat="1" ht="13.2">
      <c r="A21" s="221">
        <f t="shared" si="4"/>
        <v>6</v>
      </c>
      <c r="B21" s="222">
        <f t="shared" si="10"/>
        <v>35</v>
      </c>
      <c r="C21" s="222" t="s">
        <v>352</v>
      </c>
      <c r="D21" s="223">
        <v>1</v>
      </c>
      <c r="E21" s="224">
        <v>7</v>
      </c>
      <c r="F21" s="224">
        <f t="shared" si="6"/>
        <v>0.85</v>
      </c>
      <c r="G21" s="224">
        <f t="shared" si="11"/>
        <v>0.85</v>
      </c>
      <c r="H21" s="224">
        <v>0.6</v>
      </c>
      <c r="I21" s="224">
        <f t="shared" si="12"/>
        <v>0.6</v>
      </c>
      <c r="J21" s="224">
        <f t="shared" ref="J21:J37" si="14">AVERAGE(S21,W21)</f>
        <v>0.5</v>
      </c>
      <c r="K21" s="224">
        <f t="shared" si="1"/>
        <v>2.98</v>
      </c>
      <c r="L21" s="224">
        <v>0.1</v>
      </c>
      <c r="M21" s="224">
        <f t="shared" si="7"/>
        <v>0.6</v>
      </c>
      <c r="N21" s="224">
        <f t="shared" si="8"/>
        <v>0.1</v>
      </c>
      <c r="O21" s="224">
        <f t="shared" si="3"/>
        <v>0.42</v>
      </c>
      <c r="P21" s="224"/>
      <c r="Q21" s="224"/>
      <c r="R21" s="224"/>
      <c r="S21" s="224"/>
      <c r="T21" s="224">
        <v>0.25</v>
      </c>
      <c r="U21" s="224">
        <f t="shared" ref="U21:U37" si="15">(T20+T21)/2</f>
        <v>0.25</v>
      </c>
      <c r="V21" s="224">
        <v>0.5</v>
      </c>
      <c r="W21" s="224">
        <f t="shared" si="13"/>
        <v>0.5</v>
      </c>
      <c r="X21" s="224">
        <f t="shared" si="9"/>
        <v>0.88</v>
      </c>
    </row>
    <row r="22" spans="1:25" s="23" customFormat="1" ht="13.2">
      <c r="A22" s="221">
        <f t="shared" si="4"/>
        <v>7</v>
      </c>
      <c r="B22" s="222">
        <f t="shared" si="10"/>
        <v>45</v>
      </c>
      <c r="C22" s="222" t="s">
        <v>352</v>
      </c>
      <c r="D22" s="223">
        <v>1</v>
      </c>
      <c r="E22" s="224">
        <v>10</v>
      </c>
      <c r="F22" s="224">
        <f t="shared" si="6"/>
        <v>0.85</v>
      </c>
      <c r="G22" s="224">
        <f t="shared" si="11"/>
        <v>0.85</v>
      </c>
      <c r="H22" s="224">
        <v>0.6</v>
      </c>
      <c r="I22" s="224">
        <f t="shared" si="12"/>
        <v>0.6</v>
      </c>
      <c r="J22" s="224">
        <f t="shared" si="14"/>
        <v>0.5</v>
      </c>
      <c r="K22" s="224">
        <f t="shared" si="1"/>
        <v>4.25</v>
      </c>
      <c r="L22" s="224">
        <v>0.1</v>
      </c>
      <c r="M22" s="224">
        <f t="shared" si="7"/>
        <v>0.85</v>
      </c>
      <c r="N22" s="224">
        <f t="shared" si="8"/>
        <v>0.1</v>
      </c>
      <c r="O22" s="224">
        <f t="shared" si="3"/>
        <v>0.6</v>
      </c>
      <c r="P22" s="224"/>
      <c r="Q22" s="224"/>
      <c r="R22" s="224"/>
      <c r="S22" s="224"/>
      <c r="T22" s="224">
        <v>0.25</v>
      </c>
      <c r="U22" s="224">
        <f t="shared" si="15"/>
        <v>0.25</v>
      </c>
      <c r="V22" s="224">
        <v>0.5</v>
      </c>
      <c r="W22" s="224">
        <f t="shared" si="13"/>
        <v>0.5</v>
      </c>
      <c r="X22" s="224">
        <f t="shared" si="9"/>
        <v>1.25</v>
      </c>
    </row>
    <row r="23" spans="1:25" s="23" customFormat="1" ht="13.2">
      <c r="A23" s="221">
        <f t="shared" si="4"/>
        <v>8</v>
      </c>
      <c r="B23" s="222">
        <f t="shared" si="10"/>
        <v>55</v>
      </c>
      <c r="C23" s="222" t="s">
        <v>352</v>
      </c>
      <c r="D23" s="223">
        <v>1</v>
      </c>
      <c r="E23" s="224">
        <v>10</v>
      </c>
      <c r="F23" s="224">
        <f t="shared" si="6"/>
        <v>0.86</v>
      </c>
      <c r="G23" s="224">
        <f t="shared" si="11"/>
        <v>0.85499999999999998</v>
      </c>
      <c r="H23" s="224">
        <v>0.61</v>
      </c>
      <c r="I23" s="224">
        <f t="shared" si="12"/>
        <v>0.60499999999999998</v>
      </c>
      <c r="J23" s="224">
        <f t="shared" si="14"/>
        <v>0.5</v>
      </c>
      <c r="K23" s="224">
        <f t="shared" si="1"/>
        <v>4.28</v>
      </c>
      <c r="L23" s="224">
        <v>0.1</v>
      </c>
      <c r="M23" s="224">
        <f t="shared" si="7"/>
        <v>0.86</v>
      </c>
      <c r="N23" s="224">
        <f t="shared" si="8"/>
        <v>0.1</v>
      </c>
      <c r="O23" s="224">
        <f t="shared" si="3"/>
        <v>0.61</v>
      </c>
      <c r="P23" s="224"/>
      <c r="Q23" s="224"/>
      <c r="R23" s="224"/>
      <c r="S23" s="224"/>
      <c r="T23" s="224">
        <v>0.25</v>
      </c>
      <c r="U23" s="224">
        <f t="shared" si="15"/>
        <v>0.25</v>
      </c>
      <c r="V23" s="224">
        <v>0.5</v>
      </c>
      <c r="W23" s="224">
        <f t="shared" si="13"/>
        <v>0.5</v>
      </c>
      <c r="X23" s="224">
        <f t="shared" si="9"/>
        <v>1.25</v>
      </c>
    </row>
    <row r="24" spans="1:25" s="23" customFormat="1" ht="13.2">
      <c r="A24" s="221">
        <f t="shared" si="4"/>
        <v>9</v>
      </c>
      <c r="B24" s="222">
        <f t="shared" si="10"/>
        <v>65</v>
      </c>
      <c r="C24" s="222" t="s">
        <v>352</v>
      </c>
      <c r="D24" s="223">
        <v>1</v>
      </c>
      <c r="E24" s="224">
        <v>10</v>
      </c>
      <c r="F24" s="224">
        <f t="shared" si="6"/>
        <v>0.87</v>
      </c>
      <c r="G24" s="224">
        <f t="shared" si="11"/>
        <v>0.86499999999999999</v>
      </c>
      <c r="H24" s="224">
        <v>0.62</v>
      </c>
      <c r="I24" s="224">
        <f t="shared" si="12"/>
        <v>0.61499999999999999</v>
      </c>
      <c r="J24" s="224">
        <f t="shared" si="14"/>
        <v>0.5</v>
      </c>
      <c r="K24" s="224">
        <f t="shared" si="1"/>
        <v>4.33</v>
      </c>
      <c r="L24" s="224">
        <v>0.1</v>
      </c>
      <c r="M24" s="224">
        <f t="shared" si="7"/>
        <v>0.87</v>
      </c>
      <c r="N24" s="224">
        <f t="shared" si="8"/>
        <v>0.1</v>
      </c>
      <c r="O24" s="224">
        <f t="shared" si="3"/>
        <v>0.62</v>
      </c>
      <c r="P24" s="224"/>
      <c r="Q24" s="224"/>
      <c r="R24" s="224"/>
      <c r="S24" s="224"/>
      <c r="T24" s="224">
        <v>0.25</v>
      </c>
      <c r="U24" s="224">
        <f t="shared" si="15"/>
        <v>0.25</v>
      </c>
      <c r="V24" s="224">
        <v>0.5</v>
      </c>
      <c r="W24" s="224">
        <f t="shared" si="13"/>
        <v>0.5</v>
      </c>
      <c r="X24" s="224">
        <f t="shared" si="9"/>
        <v>1.25</v>
      </c>
      <c r="Y24" s="225"/>
    </row>
    <row r="25" spans="1:25" s="23" customFormat="1" ht="13.2">
      <c r="A25" s="221">
        <f t="shared" si="4"/>
        <v>10</v>
      </c>
      <c r="B25" s="222">
        <f t="shared" si="10"/>
        <v>75</v>
      </c>
      <c r="C25" s="222" t="s">
        <v>352</v>
      </c>
      <c r="D25" s="223">
        <v>1</v>
      </c>
      <c r="E25" s="224">
        <v>10</v>
      </c>
      <c r="F25" s="224">
        <f t="shared" si="6"/>
        <v>0.85</v>
      </c>
      <c r="G25" s="224">
        <f t="shared" si="11"/>
        <v>0.86</v>
      </c>
      <c r="H25" s="224">
        <v>0.6</v>
      </c>
      <c r="I25" s="224">
        <f t="shared" si="12"/>
        <v>0.61</v>
      </c>
      <c r="J25" s="224">
        <f t="shared" si="14"/>
        <v>0.5</v>
      </c>
      <c r="K25" s="224">
        <f t="shared" si="1"/>
        <v>4.3</v>
      </c>
      <c r="L25" s="224">
        <v>0.1</v>
      </c>
      <c r="M25" s="224">
        <f t="shared" si="7"/>
        <v>0.85</v>
      </c>
      <c r="N25" s="224">
        <f t="shared" si="8"/>
        <v>0.1</v>
      </c>
      <c r="O25" s="224">
        <f t="shared" si="3"/>
        <v>0.61</v>
      </c>
      <c r="P25" s="224"/>
      <c r="Q25" s="224"/>
      <c r="R25" s="224"/>
      <c r="S25" s="224"/>
      <c r="T25" s="224">
        <v>0.25</v>
      </c>
      <c r="U25" s="224">
        <f t="shared" si="15"/>
        <v>0.25</v>
      </c>
      <c r="V25" s="224">
        <v>0.5</v>
      </c>
      <c r="W25" s="224">
        <f t="shared" si="13"/>
        <v>0.5</v>
      </c>
      <c r="X25" s="224">
        <f t="shared" si="9"/>
        <v>1.25</v>
      </c>
    </row>
    <row r="26" spans="1:25" s="23" customFormat="1" ht="13.2">
      <c r="A26" s="221">
        <f t="shared" si="4"/>
        <v>11</v>
      </c>
      <c r="B26" s="222">
        <f t="shared" si="10"/>
        <v>85</v>
      </c>
      <c r="C26" s="222" t="s">
        <v>352</v>
      </c>
      <c r="D26" s="223">
        <v>1</v>
      </c>
      <c r="E26" s="224">
        <v>10</v>
      </c>
      <c r="F26" s="224">
        <f t="shared" si="6"/>
        <v>0.84</v>
      </c>
      <c r="G26" s="224">
        <f t="shared" si="11"/>
        <v>0.84499999999999997</v>
      </c>
      <c r="H26" s="224">
        <v>0.59</v>
      </c>
      <c r="I26" s="224">
        <f t="shared" si="12"/>
        <v>0.59499999999999997</v>
      </c>
      <c r="J26" s="224">
        <f t="shared" si="14"/>
        <v>0.5</v>
      </c>
      <c r="K26" s="224">
        <f t="shared" si="1"/>
        <v>4.2300000000000004</v>
      </c>
      <c r="L26" s="224">
        <v>0.1</v>
      </c>
      <c r="M26" s="224">
        <f t="shared" si="7"/>
        <v>0.84</v>
      </c>
      <c r="N26" s="224">
        <f t="shared" si="8"/>
        <v>0.1</v>
      </c>
      <c r="O26" s="224">
        <f t="shared" si="3"/>
        <v>0.6</v>
      </c>
      <c r="P26" s="224"/>
      <c r="Q26" s="224"/>
      <c r="R26" s="224"/>
      <c r="S26" s="224"/>
      <c r="T26" s="224">
        <v>0.25</v>
      </c>
      <c r="U26" s="224">
        <f t="shared" si="15"/>
        <v>0.25</v>
      </c>
      <c r="V26" s="224">
        <v>0.5</v>
      </c>
      <c r="W26" s="224">
        <f t="shared" si="13"/>
        <v>0.5</v>
      </c>
      <c r="X26" s="224">
        <f t="shared" si="9"/>
        <v>1.25</v>
      </c>
    </row>
    <row r="27" spans="1:25" s="23" customFormat="1" ht="13.2">
      <c r="A27" s="221">
        <f t="shared" si="4"/>
        <v>12</v>
      </c>
      <c r="B27" s="222">
        <f t="shared" si="10"/>
        <v>95</v>
      </c>
      <c r="C27" s="222" t="s">
        <v>352</v>
      </c>
      <c r="D27" s="223">
        <v>1</v>
      </c>
      <c r="E27" s="224">
        <v>10</v>
      </c>
      <c r="F27" s="224">
        <f t="shared" si="6"/>
        <v>0.88</v>
      </c>
      <c r="G27" s="224">
        <f t="shared" si="11"/>
        <v>0.86</v>
      </c>
      <c r="H27" s="224">
        <v>0.63</v>
      </c>
      <c r="I27" s="224">
        <f t="shared" si="12"/>
        <v>0.61</v>
      </c>
      <c r="J27" s="224">
        <f t="shared" si="14"/>
        <v>0.5</v>
      </c>
      <c r="K27" s="224">
        <f t="shared" si="1"/>
        <v>4.3</v>
      </c>
      <c r="L27" s="224">
        <v>0.1</v>
      </c>
      <c r="M27" s="224">
        <f t="shared" si="7"/>
        <v>0.88</v>
      </c>
      <c r="N27" s="224">
        <f t="shared" si="8"/>
        <v>0.1</v>
      </c>
      <c r="O27" s="224">
        <f t="shared" si="3"/>
        <v>0.61</v>
      </c>
      <c r="P27" s="224"/>
      <c r="Q27" s="224"/>
      <c r="R27" s="224"/>
      <c r="S27" s="224"/>
      <c r="T27" s="224">
        <v>0.25</v>
      </c>
      <c r="U27" s="224">
        <f t="shared" si="15"/>
        <v>0.25</v>
      </c>
      <c r="V27" s="224">
        <v>0.5</v>
      </c>
      <c r="W27" s="224">
        <f t="shared" si="13"/>
        <v>0.5</v>
      </c>
      <c r="X27" s="224">
        <f t="shared" si="9"/>
        <v>1.25</v>
      </c>
    </row>
    <row r="28" spans="1:25" s="23" customFormat="1" ht="13.2">
      <c r="A28" s="221">
        <f t="shared" si="4"/>
        <v>13</v>
      </c>
      <c r="B28" s="222">
        <f t="shared" si="10"/>
        <v>105</v>
      </c>
      <c r="C28" s="222" t="s">
        <v>352</v>
      </c>
      <c r="D28" s="223">
        <v>1</v>
      </c>
      <c r="E28" s="224">
        <v>10</v>
      </c>
      <c r="F28" s="224">
        <f t="shared" si="6"/>
        <v>0.86</v>
      </c>
      <c r="G28" s="224">
        <f t="shared" si="11"/>
        <v>0.87</v>
      </c>
      <c r="H28" s="224">
        <v>0.61</v>
      </c>
      <c r="I28" s="224">
        <f t="shared" si="12"/>
        <v>0.62</v>
      </c>
      <c r="J28" s="224">
        <f t="shared" si="14"/>
        <v>0.5</v>
      </c>
      <c r="K28" s="224">
        <f t="shared" si="1"/>
        <v>4.3499999999999996</v>
      </c>
      <c r="L28" s="224">
        <v>0.1</v>
      </c>
      <c r="M28" s="224">
        <f t="shared" si="7"/>
        <v>0.86</v>
      </c>
      <c r="N28" s="224">
        <f t="shared" si="8"/>
        <v>0.1</v>
      </c>
      <c r="O28" s="224">
        <f t="shared" si="3"/>
        <v>0.62</v>
      </c>
      <c r="P28" s="224"/>
      <c r="Q28" s="224"/>
      <c r="R28" s="224"/>
      <c r="S28" s="224"/>
      <c r="T28" s="224">
        <v>0.25</v>
      </c>
      <c r="U28" s="224">
        <f t="shared" si="15"/>
        <v>0.25</v>
      </c>
      <c r="V28" s="224">
        <v>0.5</v>
      </c>
      <c r="W28" s="224">
        <f t="shared" si="13"/>
        <v>0.5</v>
      </c>
      <c r="X28" s="224">
        <f t="shared" si="9"/>
        <v>1.25</v>
      </c>
    </row>
    <row r="29" spans="1:25" s="23" customFormat="1" ht="13.2">
      <c r="A29" s="221">
        <f t="shared" si="4"/>
        <v>14</v>
      </c>
      <c r="B29" s="222">
        <f t="shared" si="10"/>
        <v>115</v>
      </c>
      <c r="C29" s="222" t="s">
        <v>352</v>
      </c>
      <c r="D29" s="223">
        <v>1</v>
      </c>
      <c r="E29" s="224">
        <v>10</v>
      </c>
      <c r="F29" s="224">
        <f t="shared" si="6"/>
        <v>0.88</v>
      </c>
      <c r="G29" s="224">
        <f t="shared" si="11"/>
        <v>0.87</v>
      </c>
      <c r="H29" s="224">
        <v>0.63</v>
      </c>
      <c r="I29" s="224">
        <f t="shared" si="12"/>
        <v>0.62</v>
      </c>
      <c r="J29" s="224">
        <f t="shared" si="14"/>
        <v>0.5</v>
      </c>
      <c r="K29" s="224">
        <f t="shared" si="1"/>
        <v>4.3499999999999996</v>
      </c>
      <c r="L29" s="224">
        <v>0.1</v>
      </c>
      <c r="M29" s="224">
        <f t="shared" si="7"/>
        <v>0.88</v>
      </c>
      <c r="N29" s="224">
        <f t="shared" si="8"/>
        <v>0.1</v>
      </c>
      <c r="O29" s="224">
        <f t="shared" si="3"/>
        <v>0.62</v>
      </c>
      <c r="P29" s="224"/>
      <c r="Q29" s="224"/>
      <c r="R29" s="224"/>
      <c r="S29" s="224"/>
      <c r="T29" s="224">
        <v>0.25</v>
      </c>
      <c r="U29" s="224">
        <f t="shared" si="15"/>
        <v>0.25</v>
      </c>
      <c r="V29" s="224">
        <v>0.5</v>
      </c>
      <c r="W29" s="224">
        <f t="shared" si="13"/>
        <v>0.5</v>
      </c>
      <c r="X29" s="224">
        <f t="shared" si="9"/>
        <v>1.25</v>
      </c>
    </row>
    <row r="30" spans="1:25" s="23" customFormat="1" ht="13.2">
      <c r="A30" s="221">
        <f t="shared" si="4"/>
        <v>15</v>
      </c>
      <c r="B30" s="222">
        <f t="shared" si="10"/>
        <v>125</v>
      </c>
      <c r="C30" s="222" t="s">
        <v>352</v>
      </c>
      <c r="D30" s="223">
        <v>1</v>
      </c>
      <c r="E30" s="224">
        <v>10</v>
      </c>
      <c r="F30" s="224">
        <f t="shared" si="6"/>
        <v>0.87</v>
      </c>
      <c r="G30" s="224">
        <f t="shared" si="11"/>
        <v>0.875</v>
      </c>
      <c r="H30" s="224">
        <v>0.62</v>
      </c>
      <c r="I30" s="224">
        <f t="shared" si="12"/>
        <v>0.625</v>
      </c>
      <c r="J30" s="224">
        <f t="shared" si="14"/>
        <v>0.5</v>
      </c>
      <c r="K30" s="224">
        <f t="shared" si="1"/>
        <v>4.38</v>
      </c>
      <c r="L30" s="224">
        <v>0.1</v>
      </c>
      <c r="M30" s="224">
        <f t="shared" si="7"/>
        <v>0.87</v>
      </c>
      <c r="N30" s="224">
        <f t="shared" si="8"/>
        <v>0.1</v>
      </c>
      <c r="O30" s="224">
        <f t="shared" si="3"/>
        <v>0.63</v>
      </c>
      <c r="P30" s="224"/>
      <c r="Q30" s="224"/>
      <c r="R30" s="224"/>
      <c r="S30" s="224"/>
      <c r="T30" s="224">
        <v>0.25</v>
      </c>
      <c r="U30" s="224">
        <f t="shared" si="15"/>
        <v>0.25</v>
      </c>
      <c r="V30" s="224">
        <v>0.5</v>
      </c>
      <c r="W30" s="224">
        <f t="shared" si="13"/>
        <v>0.5</v>
      </c>
      <c r="X30" s="224">
        <f t="shared" si="9"/>
        <v>1.25</v>
      </c>
    </row>
    <row r="31" spans="1:25" s="23" customFormat="1" ht="13.2">
      <c r="A31" s="221">
        <f t="shared" si="4"/>
        <v>16</v>
      </c>
      <c r="B31" s="222">
        <f t="shared" si="10"/>
        <v>135</v>
      </c>
      <c r="C31" s="222" t="s">
        <v>352</v>
      </c>
      <c r="D31" s="223">
        <v>1</v>
      </c>
      <c r="E31" s="224">
        <v>10</v>
      </c>
      <c r="F31" s="224">
        <f t="shared" si="6"/>
        <v>0.9</v>
      </c>
      <c r="G31" s="224">
        <f t="shared" si="11"/>
        <v>0.88500000000000001</v>
      </c>
      <c r="H31" s="224">
        <v>0.65</v>
      </c>
      <c r="I31" s="224">
        <f t="shared" si="12"/>
        <v>0.63500000000000001</v>
      </c>
      <c r="J31" s="224">
        <f t="shared" si="14"/>
        <v>0.5</v>
      </c>
      <c r="K31" s="224">
        <f t="shared" si="1"/>
        <v>4.43</v>
      </c>
      <c r="L31" s="224">
        <v>0.1</v>
      </c>
      <c r="M31" s="224">
        <f t="shared" si="7"/>
        <v>0.9</v>
      </c>
      <c r="N31" s="224">
        <f t="shared" si="8"/>
        <v>0.1</v>
      </c>
      <c r="O31" s="224">
        <f t="shared" si="3"/>
        <v>0.64</v>
      </c>
      <c r="P31" s="224"/>
      <c r="Q31" s="224"/>
      <c r="R31" s="224"/>
      <c r="S31" s="224"/>
      <c r="T31" s="224">
        <v>0.25</v>
      </c>
      <c r="U31" s="224">
        <f t="shared" si="15"/>
        <v>0.25</v>
      </c>
      <c r="V31" s="224">
        <v>0.5</v>
      </c>
      <c r="W31" s="224">
        <f t="shared" si="13"/>
        <v>0.5</v>
      </c>
      <c r="X31" s="224">
        <f t="shared" si="9"/>
        <v>1.25</v>
      </c>
    </row>
    <row r="32" spans="1:25" s="23" customFormat="1" ht="13.2">
      <c r="A32" s="221">
        <f t="shared" si="4"/>
        <v>17</v>
      </c>
      <c r="B32" s="222">
        <f t="shared" si="10"/>
        <v>145</v>
      </c>
      <c r="C32" s="222" t="s">
        <v>352</v>
      </c>
      <c r="D32" s="223">
        <v>1</v>
      </c>
      <c r="E32" s="224">
        <v>10</v>
      </c>
      <c r="F32" s="224">
        <f t="shared" si="6"/>
        <v>0.92</v>
      </c>
      <c r="G32" s="224">
        <f t="shared" si="11"/>
        <v>0.91</v>
      </c>
      <c r="H32" s="224">
        <v>0.67</v>
      </c>
      <c r="I32" s="224">
        <f t="shared" si="12"/>
        <v>0.66</v>
      </c>
      <c r="J32" s="224">
        <f t="shared" si="14"/>
        <v>0.5</v>
      </c>
      <c r="K32" s="224">
        <f t="shared" si="1"/>
        <v>4.55</v>
      </c>
      <c r="L32" s="224">
        <v>0.1</v>
      </c>
      <c r="M32" s="224">
        <f t="shared" si="7"/>
        <v>0.92</v>
      </c>
      <c r="N32" s="224">
        <f t="shared" si="8"/>
        <v>0.1</v>
      </c>
      <c r="O32" s="224">
        <f t="shared" si="3"/>
        <v>0.66</v>
      </c>
      <c r="P32" s="224"/>
      <c r="Q32" s="224"/>
      <c r="R32" s="224"/>
      <c r="S32" s="224"/>
      <c r="T32" s="224">
        <v>0.25</v>
      </c>
      <c r="U32" s="224">
        <f t="shared" si="15"/>
        <v>0.25</v>
      </c>
      <c r="V32" s="224">
        <v>0.5</v>
      </c>
      <c r="W32" s="224">
        <f t="shared" si="13"/>
        <v>0.5</v>
      </c>
      <c r="X32" s="224">
        <f t="shared" si="9"/>
        <v>1.25</v>
      </c>
    </row>
    <row r="33" spans="1:25" s="23" customFormat="1" ht="13.2">
      <c r="A33" s="221">
        <f t="shared" si="4"/>
        <v>18</v>
      </c>
      <c r="B33" s="222">
        <f t="shared" si="10"/>
        <v>155</v>
      </c>
      <c r="C33" s="222" t="s">
        <v>352</v>
      </c>
      <c r="D33" s="223">
        <v>1</v>
      </c>
      <c r="E33" s="224">
        <v>10</v>
      </c>
      <c r="F33" s="224">
        <f t="shared" si="6"/>
        <v>0.89</v>
      </c>
      <c r="G33" s="224">
        <f t="shared" si="11"/>
        <v>0.90500000000000003</v>
      </c>
      <c r="H33" s="224">
        <v>0.64</v>
      </c>
      <c r="I33" s="224">
        <f t="shared" si="12"/>
        <v>0.65500000000000003</v>
      </c>
      <c r="J33" s="224">
        <f t="shared" si="14"/>
        <v>0.5</v>
      </c>
      <c r="K33" s="224">
        <f t="shared" si="1"/>
        <v>4.53</v>
      </c>
      <c r="L33" s="224">
        <v>0.1</v>
      </c>
      <c r="M33" s="224">
        <f t="shared" si="7"/>
        <v>0.89</v>
      </c>
      <c r="N33" s="224">
        <f t="shared" si="8"/>
        <v>0.1</v>
      </c>
      <c r="O33" s="224">
        <f t="shared" si="3"/>
        <v>0.66</v>
      </c>
      <c r="P33" s="224"/>
      <c r="Q33" s="224"/>
      <c r="R33" s="224"/>
      <c r="S33" s="224"/>
      <c r="T33" s="224">
        <v>0.25</v>
      </c>
      <c r="U33" s="224">
        <f t="shared" si="15"/>
        <v>0.25</v>
      </c>
      <c r="V33" s="224">
        <v>0.5</v>
      </c>
      <c r="W33" s="224">
        <f t="shared" si="13"/>
        <v>0.5</v>
      </c>
      <c r="X33" s="224">
        <f t="shared" si="9"/>
        <v>1.25</v>
      </c>
    </row>
    <row r="34" spans="1:25" s="23" customFormat="1" ht="13.2">
      <c r="A34" s="221">
        <f t="shared" si="4"/>
        <v>19</v>
      </c>
      <c r="B34" s="222">
        <f t="shared" si="10"/>
        <v>165</v>
      </c>
      <c r="C34" s="222" t="s">
        <v>352</v>
      </c>
      <c r="D34" s="223">
        <v>1</v>
      </c>
      <c r="E34" s="224">
        <v>10</v>
      </c>
      <c r="F34" s="224">
        <f t="shared" si="6"/>
        <v>0.87</v>
      </c>
      <c r="G34" s="224">
        <f t="shared" si="11"/>
        <v>0.88</v>
      </c>
      <c r="H34" s="224">
        <v>0.62</v>
      </c>
      <c r="I34" s="224">
        <f t="shared" si="12"/>
        <v>0.63</v>
      </c>
      <c r="J34" s="224">
        <f t="shared" si="14"/>
        <v>0.5</v>
      </c>
      <c r="K34" s="224">
        <f t="shared" si="1"/>
        <v>4.4000000000000004</v>
      </c>
      <c r="L34" s="224">
        <v>0.1</v>
      </c>
      <c r="M34" s="224">
        <f t="shared" si="7"/>
        <v>0.87</v>
      </c>
      <c r="N34" s="224">
        <f t="shared" si="8"/>
        <v>0.1</v>
      </c>
      <c r="O34" s="224">
        <f t="shared" si="3"/>
        <v>0.63</v>
      </c>
      <c r="P34" s="224"/>
      <c r="Q34" s="224"/>
      <c r="R34" s="224"/>
      <c r="S34" s="224"/>
      <c r="T34" s="224">
        <v>0.25</v>
      </c>
      <c r="U34" s="224">
        <f t="shared" si="15"/>
        <v>0.25</v>
      </c>
      <c r="V34" s="224">
        <v>0.5</v>
      </c>
      <c r="W34" s="224">
        <f t="shared" si="13"/>
        <v>0.5</v>
      </c>
      <c r="X34" s="224">
        <f t="shared" si="9"/>
        <v>1.25</v>
      </c>
    </row>
    <row r="35" spans="1:25" s="23" customFormat="1" ht="13.2">
      <c r="A35" s="221">
        <f t="shared" si="4"/>
        <v>20</v>
      </c>
      <c r="B35" s="222">
        <f t="shared" si="10"/>
        <v>175</v>
      </c>
      <c r="C35" s="222" t="s">
        <v>352</v>
      </c>
      <c r="D35" s="223">
        <v>1</v>
      </c>
      <c r="E35" s="224">
        <v>10</v>
      </c>
      <c r="F35" s="224">
        <f t="shared" si="6"/>
        <v>0.85</v>
      </c>
      <c r="G35" s="224">
        <f t="shared" si="11"/>
        <v>0.86</v>
      </c>
      <c r="H35" s="224">
        <v>0.6</v>
      </c>
      <c r="I35" s="224">
        <f t="shared" si="12"/>
        <v>0.61</v>
      </c>
      <c r="J35" s="224">
        <f t="shared" si="14"/>
        <v>0.5</v>
      </c>
      <c r="K35" s="224">
        <f t="shared" si="1"/>
        <v>4.3</v>
      </c>
      <c r="L35" s="224">
        <v>0.1</v>
      </c>
      <c r="M35" s="224">
        <f t="shared" si="7"/>
        <v>0.85</v>
      </c>
      <c r="N35" s="224">
        <f t="shared" si="8"/>
        <v>0.1</v>
      </c>
      <c r="O35" s="224">
        <f t="shared" si="3"/>
        <v>0.61</v>
      </c>
      <c r="P35" s="224"/>
      <c r="Q35" s="224"/>
      <c r="R35" s="224"/>
      <c r="S35" s="224"/>
      <c r="T35" s="224">
        <v>0.25</v>
      </c>
      <c r="U35" s="224">
        <f t="shared" si="15"/>
        <v>0.25</v>
      </c>
      <c r="V35" s="224">
        <v>0.5</v>
      </c>
      <c r="W35" s="224">
        <f t="shared" si="13"/>
        <v>0.5</v>
      </c>
      <c r="X35" s="224">
        <f t="shared" si="9"/>
        <v>1.25</v>
      </c>
    </row>
    <row r="36" spans="1:25" s="23" customFormat="1" ht="13.2">
      <c r="A36" s="221">
        <f t="shared" si="4"/>
        <v>21</v>
      </c>
      <c r="B36" s="222">
        <f t="shared" si="10"/>
        <v>185</v>
      </c>
      <c r="C36" s="222" t="s">
        <v>352</v>
      </c>
      <c r="D36" s="223">
        <v>1</v>
      </c>
      <c r="E36" s="224">
        <v>10</v>
      </c>
      <c r="F36" s="224">
        <f t="shared" si="6"/>
        <v>0.86</v>
      </c>
      <c r="G36" s="224">
        <f t="shared" si="11"/>
        <v>0.85499999999999998</v>
      </c>
      <c r="H36" s="224">
        <v>0.61</v>
      </c>
      <c r="I36" s="224">
        <f t="shared" si="12"/>
        <v>0.60499999999999998</v>
      </c>
      <c r="J36" s="224">
        <f t="shared" si="14"/>
        <v>0.5</v>
      </c>
      <c r="K36" s="224">
        <f t="shared" si="1"/>
        <v>4.28</v>
      </c>
      <c r="L36" s="224">
        <v>0.1</v>
      </c>
      <c r="M36" s="224">
        <f t="shared" si="7"/>
        <v>0.86</v>
      </c>
      <c r="N36" s="224">
        <f t="shared" si="8"/>
        <v>0.1</v>
      </c>
      <c r="O36" s="224">
        <f t="shared" si="3"/>
        <v>0.61</v>
      </c>
      <c r="P36" s="224"/>
      <c r="Q36" s="224"/>
      <c r="R36" s="224"/>
      <c r="S36" s="224"/>
      <c r="T36" s="224">
        <v>0.25</v>
      </c>
      <c r="U36" s="224">
        <f t="shared" si="15"/>
        <v>0.25</v>
      </c>
      <c r="V36" s="224">
        <v>0.5</v>
      </c>
      <c r="W36" s="224">
        <f t="shared" si="13"/>
        <v>0.5</v>
      </c>
      <c r="X36" s="224">
        <f t="shared" si="9"/>
        <v>1.25</v>
      </c>
    </row>
    <row r="37" spans="1:25" s="23" customFormat="1" ht="13.2">
      <c r="A37" s="221">
        <f t="shared" si="4"/>
        <v>22</v>
      </c>
      <c r="B37" s="222">
        <f t="shared" si="10"/>
        <v>193</v>
      </c>
      <c r="C37" s="222" t="s">
        <v>352</v>
      </c>
      <c r="D37" s="223">
        <v>1</v>
      </c>
      <c r="E37" s="224">
        <v>8</v>
      </c>
      <c r="F37" s="224">
        <f t="shared" si="6"/>
        <v>0.87</v>
      </c>
      <c r="G37" s="224">
        <f t="shared" si="11"/>
        <v>0.86499999999999999</v>
      </c>
      <c r="H37" s="224">
        <v>0.62</v>
      </c>
      <c r="I37" s="224">
        <v>0.6</v>
      </c>
      <c r="J37" s="224">
        <f t="shared" si="14"/>
        <v>0.5</v>
      </c>
      <c r="K37" s="224">
        <f t="shared" si="1"/>
        <v>3.46</v>
      </c>
      <c r="L37" s="224">
        <v>0.1</v>
      </c>
      <c r="M37" s="224">
        <f t="shared" si="7"/>
        <v>0.7</v>
      </c>
      <c r="N37" s="224">
        <f t="shared" si="8"/>
        <v>0.1</v>
      </c>
      <c r="O37" s="224">
        <f t="shared" si="3"/>
        <v>0.48</v>
      </c>
      <c r="P37" s="224"/>
      <c r="Q37" s="224"/>
      <c r="R37" s="224"/>
      <c r="S37" s="224"/>
      <c r="T37" s="224">
        <v>0.25</v>
      </c>
      <c r="U37" s="224">
        <f t="shared" si="15"/>
        <v>0.25</v>
      </c>
      <c r="V37" s="224">
        <v>0.5</v>
      </c>
      <c r="W37" s="224">
        <f t="shared" si="13"/>
        <v>0.5</v>
      </c>
      <c r="X37" s="224">
        <f t="shared" si="9"/>
        <v>1</v>
      </c>
    </row>
    <row r="38" spans="1:25" s="23" customFormat="1" ht="13.95" customHeight="1">
      <c r="A38" s="221">
        <f t="shared" si="4"/>
        <v>23</v>
      </c>
      <c r="B38" s="229" t="s">
        <v>353</v>
      </c>
      <c r="C38" s="230"/>
      <c r="D38" s="230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>
        <f>-1*(0.4*0.64*0.24)</f>
        <v>-6.1440000000000002E-2</v>
      </c>
    </row>
    <row r="39" spans="1:25" s="23" customFormat="1" ht="13.2">
      <c r="A39" s="221">
        <f t="shared" si="4"/>
        <v>24</v>
      </c>
      <c r="B39" s="229" t="s">
        <v>354</v>
      </c>
      <c r="C39" s="230"/>
      <c r="D39" s="231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>
        <f>0.47*0.33*0.6</f>
        <v>9.305999999999999E-2</v>
      </c>
      <c r="Y39" s="225"/>
    </row>
    <row r="40" spans="1:25" s="23" customFormat="1" ht="13.2">
      <c r="A40" s="232"/>
      <c r="B40" s="233" t="s">
        <v>18</v>
      </c>
      <c r="C40" s="232"/>
      <c r="D40" s="234"/>
      <c r="E40" s="235">
        <f>ROUND(SUM(E15:E37),2)</f>
        <v>219.95</v>
      </c>
      <c r="F40" s="235"/>
      <c r="G40" s="235"/>
      <c r="H40" s="235"/>
      <c r="I40" s="235"/>
      <c r="J40" s="235"/>
      <c r="K40" s="236">
        <f>ROUND(SUM(K15:K39),2)</f>
        <v>94.45</v>
      </c>
      <c r="L40" s="235"/>
      <c r="M40" s="236">
        <f>ROUND(SUM(M15:M39),2)</f>
        <v>18.809999999999999</v>
      </c>
      <c r="N40" s="235"/>
      <c r="O40" s="236">
        <f>ROUND(SUM(O15:O39),2)</f>
        <v>12.65</v>
      </c>
      <c r="P40" s="235"/>
      <c r="Q40" s="235"/>
      <c r="R40" s="235"/>
      <c r="S40" s="235"/>
      <c r="T40" s="235"/>
      <c r="U40" s="235"/>
      <c r="V40" s="235"/>
      <c r="W40" s="235"/>
      <c r="X40" s="236">
        <f>SUM(X15:X39)</f>
        <v>30.78162</v>
      </c>
    </row>
    <row r="41" spans="1:25" hidden="1">
      <c r="A41" s="237">
        <v>5</v>
      </c>
      <c r="B41" s="237" t="s">
        <v>355</v>
      </c>
      <c r="C41" s="237"/>
      <c r="D41" s="238" t="s">
        <v>356</v>
      </c>
      <c r="E41" s="239" t="e">
        <f>#REF!+#REF!</f>
        <v>#REF!</v>
      </c>
      <c r="F41" s="240"/>
      <c r="G41" s="241"/>
      <c r="H41" s="242"/>
      <c r="I41" s="241"/>
      <c r="J41" s="243"/>
      <c r="K41" s="243"/>
      <c r="L41" s="243"/>
      <c r="M41" s="243"/>
      <c r="N41" s="243"/>
      <c r="O41" s="243"/>
      <c r="P41" s="244"/>
      <c r="Q41" s="244"/>
      <c r="R41" s="245"/>
      <c r="S41" s="244"/>
      <c r="T41" s="244"/>
      <c r="U41" s="244"/>
      <c r="V41" s="246"/>
      <c r="W41" s="247"/>
      <c r="X41" s="244"/>
    </row>
  </sheetData>
  <mergeCells count="26">
    <mergeCell ref="N11:O11"/>
    <mergeCell ref="N12:N13"/>
    <mergeCell ref="O12:O13"/>
    <mergeCell ref="P12:S12"/>
    <mergeCell ref="T12:W12"/>
    <mergeCell ref="X12:X13"/>
    <mergeCell ref="A7:X7"/>
    <mergeCell ref="A9:X9"/>
    <mergeCell ref="A10:X10"/>
    <mergeCell ref="A11:A14"/>
    <mergeCell ref="B11:B14"/>
    <mergeCell ref="C11:C14"/>
    <mergeCell ref="D11:D14"/>
    <mergeCell ref="E11:E13"/>
    <mergeCell ref="F11:F13"/>
    <mergeCell ref="G11:G13"/>
    <mergeCell ref="H11:H13"/>
    <mergeCell ref="I11:I13"/>
    <mergeCell ref="J11:K12"/>
    <mergeCell ref="L11:M12"/>
    <mergeCell ref="P11:X11"/>
    <mergeCell ref="A1:X1"/>
    <mergeCell ref="A2:X2"/>
    <mergeCell ref="A3:X3"/>
    <mergeCell ref="A4:X4"/>
    <mergeCell ref="A5:X5"/>
  </mergeCells>
  <printOptions horizontalCentered="1"/>
  <pageMargins left="0.17" right="0.17" top="1.06" bottom="1.33" header="0.88" footer="0.3"/>
  <pageSetup paperSize="9" fitToWidth="0" fitToHeight="0" orientation="landscape" blackAndWhite="1" r:id="rId1"/>
  <headerFooter alignWithMargins="0">
    <oddHeader>&amp;R&amp;"Arial,Italic"&amp;8Contract ID -IPC#1 -&amp;P/&amp;N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CF128-5A73-4121-8A84-C3900E4F35BB}">
  <dimension ref="A1:AS18"/>
  <sheetViews>
    <sheetView view="pageBreakPreview" zoomScaleNormal="100" zoomScaleSheetLayoutView="100" workbookViewId="0">
      <selection activeCell="A6" sqref="A6:AG6"/>
    </sheetView>
  </sheetViews>
  <sheetFormatPr defaultColWidth="8.88671875" defaultRowHeight="14.4"/>
  <cols>
    <col min="1" max="1" width="3.33203125" style="250" customWidth="1"/>
    <col min="2" max="2" width="9" style="250" customWidth="1"/>
    <col min="3" max="3" width="13.44140625" style="250" customWidth="1"/>
    <col min="4" max="4" width="4.6640625" style="250" bestFit="1" customWidth="1"/>
    <col min="5" max="5" width="5.88671875" style="250" customWidth="1"/>
    <col min="6" max="6" width="3.6640625" style="250" bestFit="1" customWidth="1"/>
    <col min="7" max="13" width="4.5546875" style="250" bestFit="1" customWidth="1"/>
    <col min="14" max="14" width="5.109375" style="250" customWidth="1"/>
    <col min="15" max="18" width="4.5546875" style="250" bestFit="1" customWidth="1"/>
    <col min="19" max="19" width="4.88671875" style="250" customWidth="1"/>
    <col min="20" max="20" width="5.5546875" style="250" customWidth="1"/>
    <col min="21" max="24" width="4.5546875" style="250" bestFit="1" customWidth="1"/>
    <col min="25" max="25" width="5.33203125" style="250" customWidth="1"/>
    <col min="26" max="26" width="6" style="250" bestFit="1" customWidth="1"/>
    <col min="27" max="27" width="5.5546875" style="250" bestFit="1" customWidth="1"/>
    <col min="28" max="28" width="6" style="250" bestFit="1" customWidth="1"/>
    <col min="29" max="29" width="4.5546875" style="250" bestFit="1" customWidth="1"/>
    <col min="30" max="30" width="6" style="250" bestFit="1" customWidth="1"/>
    <col min="31" max="31" width="4.5546875" style="250" bestFit="1" customWidth="1"/>
    <col min="32" max="32" width="8" style="250" bestFit="1" customWidth="1"/>
    <col min="33" max="33" width="8.109375" style="250" bestFit="1" customWidth="1"/>
    <col min="34" max="16384" width="8.88671875" style="250"/>
  </cols>
  <sheetData>
    <row r="1" spans="1:45">
      <c r="A1" s="443" t="s">
        <v>0</v>
      </c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443"/>
      <c r="N1" s="443"/>
      <c r="O1" s="443"/>
      <c r="P1" s="443"/>
      <c r="Q1" s="443"/>
      <c r="R1" s="443"/>
      <c r="S1" s="443"/>
      <c r="T1" s="443"/>
      <c r="U1" s="443"/>
      <c r="V1" s="443"/>
      <c r="W1" s="443"/>
      <c r="X1" s="443"/>
      <c r="Y1" s="443"/>
      <c r="Z1" s="443"/>
      <c r="AA1" s="443"/>
      <c r="AB1" s="443"/>
      <c r="AC1" s="443"/>
      <c r="AD1" s="443"/>
      <c r="AE1" s="443"/>
      <c r="AF1" s="443"/>
      <c r="AG1" s="44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5">
      <c r="A2" s="381" t="s">
        <v>1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81"/>
      <c r="X2" s="381"/>
      <c r="Y2" s="381"/>
      <c r="Z2" s="381"/>
      <c r="AA2" s="381"/>
      <c r="AB2" s="381"/>
      <c r="AC2" s="381"/>
      <c r="AD2" s="381"/>
      <c r="AE2" s="381"/>
      <c r="AF2" s="381"/>
      <c r="AG2" s="38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</row>
    <row r="3" spans="1:45">
      <c r="A3" s="363" t="s">
        <v>2</v>
      </c>
      <c r="B3" s="363"/>
      <c r="C3" s="363"/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63"/>
      <c r="AF3" s="363"/>
      <c r="AG3" s="363"/>
      <c r="AH3" s="251"/>
      <c r="AI3" s="251"/>
      <c r="AJ3" s="251"/>
      <c r="AK3" s="251"/>
      <c r="AL3" s="251"/>
      <c r="AM3" s="251"/>
      <c r="AN3" s="251"/>
      <c r="AO3" s="251"/>
      <c r="AP3" s="251"/>
      <c r="AQ3" s="251"/>
      <c r="AR3" s="251"/>
      <c r="AS3" s="251"/>
    </row>
    <row r="4" spans="1:45" ht="15.6">
      <c r="A4" s="444" t="s">
        <v>3</v>
      </c>
      <c r="B4" s="444"/>
      <c r="C4" s="444"/>
      <c r="D4" s="444"/>
      <c r="E4" s="444"/>
      <c r="F4" s="444"/>
      <c r="G4" s="444"/>
      <c r="H4" s="444"/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4"/>
      <c r="T4" s="444"/>
      <c r="U4" s="444"/>
      <c r="V4" s="444"/>
      <c r="W4" s="444"/>
      <c r="X4" s="444"/>
      <c r="Y4" s="444"/>
      <c r="Z4" s="444"/>
      <c r="AA4" s="444"/>
      <c r="AB4" s="444"/>
      <c r="AC4" s="444"/>
      <c r="AD4" s="444"/>
      <c r="AE4" s="444"/>
      <c r="AF4" s="444"/>
      <c r="AG4" s="444"/>
      <c r="AH4" s="252"/>
      <c r="AI4" s="252"/>
      <c r="AJ4" s="252"/>
      <c r="AK4" s="252"/>
      <c r="AL4" s="252"/>
      <c r="AM4" s="252"/>
      <c r="AN4" s="252"/>
      <c r="AO4" s="252"/>
      <c r="AP4" s="252"/>
      <c r="AQ4" s="252"/>
      <c r="AR4" s="252"/>
      <c r="AS4" s="252"/>
    </row>
    <row r="5" spans="1:45">
      <c r="A5" s="381" t="s">
        <v>458</v>
      </c>
      <c r="B5" s="381"/>
      <c r="C5" s="381"/>
      <c r="D5" s="381"/>
      <c r="E5" s="381"/>
      <c r="F5" s="381"/>
      <c r="G5" s="381"/>
      <c r="H5" s="381"/>
      <c r="I5" s="381"/>
      <c r="J5" s="381"/>
      <c r="K5" s="381"/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381"/>
      <c r="AC5" s="381"/>
      <c r="AD5" s="381"/>
      <c r="AE5" s="381"/>
      <c r="AF5" s="381"/>
      <c r="AG5" s="38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  <row r="6" spans="1:45">
      <c r="A6" s="443"/>
      <c r="B6" s="443"/>
      <c r="C6" s="443"/>
      <c r="D6" s="443"/>
      <c r="E6" s="443"/>
      <c r="F6" s="443"/>
      <c r="G6" s="443"/>
      <c r="H6" s="443"/>
      <c r="I6" s="443"/>
      <c r="J6" s="443"/>
      <c r="K6" s="443"/>
      <c r="L6" s="443"/>
      <c r="M6" s="443"/>
      <c r="N6" s="443"/>
      <c r="O6" s="443"/>
      <c r="P6" s="443"/>
      <c r="Q6" s="443"/>
      <c r="R6" s="443"/>
      <c r="S6" s="443"/>
      <c r="T6" s="443"/>
      <c r="U6" s="443"/>
      <c r="V6" s="443"/>
      <c r="W6" s="443"/>
      <c r="X6" s="443"/>
      <c r="Y6" s="443"/>
      <c r="Z6" s="443"/>
      <c r="AA6" s="443"/>
      <c r="AB6" s="443"/>
      <c r="AC6" s="443"/>
      <c r="AD6" s="443"/>
      <c r="AE6" s="443"/>
      <c r="AF6" s="443"/>
      <c r="AG6" s="443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</row>
    <row r="7" spans="1:45" ht="15.6">
      <c r="A7" s="446" t="s">
        <v>357</v>
      </c>
      <c r="B7" s="446"/>
      <c r="C7" s="446"/>
      <c r="D7" s="446"/>
      <c r="E7" s="446"/>
      <c r="F7" s="446"/>
      <c r="G7" s="446"/>
      <c r="H7" s="446"/>
      <c r="I7" s="446"/>
      <c r="J7" s="446"/>
      <c r="K7" s="446"/>
      <c r="L7" s="446"/>
      <c r="M7" s="446"/>
      <c r="N7" s="446"/>
      <c r="O7" s="446"/>
      <c r="P7" s="446"/>
      <c r="Q7" s="446"/>
      <c r="R7" s="446"/>
      <c r="S7" s="446"/>
      <c r="T7" s="446"/>
      <c r="U7" s="446"/>
      <c r="V7" s="446"/>
      <c r="W7" s="446"/>
      <c r="X7" s="446"/>
      <c r="Y7" s="446"/>
      <c r="Z7" s="446"/>
      <c r="AA7" s="446"/>
      <c r="AB7" s="446"/>
      <c r="AC7" s="446"/>
      <c r="AD7" s="446"/>
      <c r="AE7" s="446"/>
      <c r="AF7" s="446"/>
      <c r="AG7" s="446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53"/>
    </row>
    <row r="8" spans="1:45" ht="15.6">
      <c r="A8" s="216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  <c r="AF8" s="216"/>
      <c r="AG8" s="216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</row>
    <row r="9" spans="1:45">
      <c r="A9" s="438" t="s">
        <v>319</v>
      </c>
      <c r="B9" s="438"/>
      <c r="C9" s="438"/>
      <c r="D9" s="438"/>
      <c r="E9" s="438"/>
      <c r="F9" s="438"/>
      <c r="G9" s="438"/>
      <c r="H9" s="438"/>
      <c r="I9" s="438"/>
      <c r="J9" s="438"/>
      <c r="K9" s="438"/>
      <c r="L9" s="438"/>
      <c r="M9" s="438"/>
      <c r="N9" s="438"/>
      <c r="O9" s="438"/>
      <c r="P9" s="438"/>
      <c r="Q9" s="438"/>
      <c r="R9" s="438"/>
      <c r="S9" s="438"/>
      <c r="T9" s="438"/>
      <c r="U9" s="438"/>
      <c r="V9" s="438"/>
      <c r="W9" s="438"/>
      <c r="X9" s="438"/>
      <c r="Y9" s="438"/>
      <c r="Z9" s="438"/>
      <c r="AA9" s="438"/>
      <c r="AB9" s="438"/>
      <c r="AC9" s="438"/>
      <c r="AD9" s="438"/>
      <c r="AE9" s="438"/>
      <c r="AF9" s="438"/>
      <c r="AG9" s="438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</row>
    <row r="10" spans="1:45">
      <c r="A10" s="438" t="s">
        <v>320</v>
      </c>
      <c r="B10" s="438"/>
      <c r="C10" s="438"/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8"/>
      <c r="R10" s="438"/>
      <c r="S10" s="438"/>
      <c r="T10" s="438"/>
      <c r="U10" s="438"/>
      <c r="V10" s="438"/>
      <c r="W10" s="438"/>
      <c r="X10" s="438"/>
      <c r="Y10" s="438"/>
      <c r="Z10" s="438"/>
      <c r="AA10" s="438"/>
      <c r="AB10" s="438"/>
      <c r="AC10" s="438"/>
      <c r="AD10" s="438"/>
      <c r="AE10" s="438"/>
      <c r="AF10" s="438"/>
      <c r="AG10" s="438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>
      <c r="A11" s="456" t="s">
        <v>19</v>
      </c>
      <c r="B11" s="456" t="s">
        <v>331</v>
      </c>
      <c r="C11" s="456" t="s">
        <v>358</v>
      </c>
      <c r="D11" s="456" t="s">
        <v>359</v>
      </c>
      <c r="E11" s="456" t="s">
        <v>360</v>
      </c>
      <c r="F11" s="458" t="s">
        <v>333</v>
      </c>
      <c r="G11" s="464" t="s">
        <v>361</v>
      </c>
      <c r="H11" s="464"/>
      <c r="I11" s="464"/>
      <c r="J11" s="460" t="s">
        <v>362</v>
      </c>
      <c r="K11" s="460"/>
      <c r="L11" s="460"/>
      <c r="M11" s="460"/>
      <c r="N11" s="460"/>
      <c r="O11" s="461" t="s">
        <v>363</v>
      </c>
      <c r="P11" s="462"/>
      <c r="Q11" s="462"/>
      <c r="R11" s="462"/>
      <c r="S11" s="463"/>
      <c r="T11" s="456" t="s">
        <v>336</v>
      </c>
      <c r="U11" s="465" t="s">
        <v>364</v>
      </c>
      <c r="V11" s="467"/>
      <c r="W11" s="467"/>
      <c r="X11" s="467"/>
      <c r="Y11" s="466"/>
      <c r="Z11" s="465" t="s">
        <v>365</v>
      </c>
      <c r="AA11" s="466"/>
      <c r="AB11" s="465" t="s">
        <v>340</v>
      </c>
      <c r="AC11" s="466"/>
      <c r="AD11" s="465" t="s">
        <v>366</v>
      </c>
      <c r="AE11" s="466"/>
      <c r="AF11" s="255" t="s">
        <v>367</v>
      </c>
      <c r="AG11" s="458" t="s">
        <v>26</v>
      </c>
    </row>
    <row r="12" spans="1:45" ht="26.4">
      <c r="A12" s="457"/>
      <c r="B12" s="457"/>
      <c r="C12" s="457"/>
      <c r="D12" s="457"/>
      <c r="E12" s="457"/>
      <c r="F12" s="459"/>
      <c r="G12" s="256">
        <v>1</v>
      </c>
      <c r="H12" s="254">
        <v>2</v>
      </c>
      <c r="I12" s="254" t="s">
        <v>368</v>
      </c>
      <c r="J12" s="255">
        <v>1</v>
      </c>
      <c r="K12" s="255">
        <v>2</v>
      </c>
      <c r="L12" s="255">
        <v>3</v>
      </c>
      <c r="M12" s="255">
        <v>4</v>
      </c>
      <c r="N12" s="257" t="s">
        <v>368</v>
      </c>
      <c r="O12" s="258">
        <v>1</v>
      </c>
      <c r="P12" s="255">
        <v>2</v>
      </c>
      <c r="Q12" s="255">
        <v>3</v>
      </c>
      <c r="R12" s="255">
        <v>4</v>
      </c>
      <c r="S12" s="257" t="s">
        <v>368</v>
      </c>
      <c r="T12" s="457"/>
      <c r="U12" s="254">
        <v>1</v>
      </c>
      <c r="V12" s="254">
        <v>2</v>
      </c>
      <c r="W12" s="254">
        <v>3</v>
      </c>
      <c r="X12" s="254">
        <v>4</v>
      </c>
      <c r="Y12" s="257" t="s">
        <v>368</v>
      </c>
      <c r="Z12" s="255" t="s">
        <v>369</v>
      </c>
      <c r="AA12" s="254" t="s">
        <v>344</v>
      </c>
      <c r="AB12" s="255" t="s">
        <v>370</v>
      </c>
      <c r="AC12" s="254" t="s">
        <v>344</v>
      </c>
      <c r="AD12" s="255" t="s">
        <v>370</v>
      </c>
      <c r="AE12" s="254" t="s">
        <v>344</v>
      </c>
      <c r="AF12" s="254" t="s">
        <v>344</v>
      </c>
      <c r="AG12" s="459"/>
    </row>
    <row r="13" spans="1:45" ht="26.4">
      <c r="A13" s="254">
        <v>1</v>
      </c>
      <c r="B13" s="259">
        <v>0</v>
      </c>
      <c r="C13" s="260" t="s">
        <v>371</v>
      </c>
      <c r="D13" s="260" t="s">
        <v>372</v>
      </c>
      <c r="E13" s="261" t="s">
        <v>10</v>
      </c>
      <c r="F13" s="26">
        <v>1</v>
      </c>
      <c r="G13" s="262">
        <v>5.15</v>
      </c>
      <c r="H13" s="262">
        <v>5.0999999999999996</v>
      </c>
      <c r="I13" s="263">
        <f>AVERAGE(G13:H13)</f>
        <v>5.125</v>
      </c>
      <c r="J13" s="262">
        <v>0.48</v>
      </c>
      <c r="K13" s="262">
        <v>0.46</v>
      </c>
      <c r="L13" s="262">
        <v>0.47</v>
      </c>
      <c r="M13" s="262">
        <v>0.48</v>
      </c>
      <c r="N13" s="263">
        <f>AVERAGE(J13:M13)</f>
        <v>0.47249999999999998</v>
      </c>
      <c r="O13" s="262">
        <v>1.5</v>
      </c>
      <c r="P13" s="262">
        <v>1.45</v>
      </c>
      <c r="Q13" s="262">
        <v>1.4</v>
      </c>
      <c r="R13" s="262">
        <v>1.35</v>
      </c>
      <c r="S13" s="263">
        <f>AVERAGE(O13:R13)</f>
        <v>1.4249999999999998</v>
      </c>
      <c r="T13" s="263">
        <f>(N13+S13)/2</f>
        <v>0.94874999999999987</v>
      </c>
      <c r="U13" s="262">
        <v>3</v>
      </c>
      <c r="V13" s="262">
        <v>2.95</v>
      </c>
      <c r="W13" s="262">
        <v>2.85</v>
      </c>
      <c r="X13" s="262">
        <v>2.75</v>
      </c>
      <c r="Y13" s="263">
        <f>AVERAGE(U13:X13)</f>
        <v>2.8875000000000002</v>
      </c>
      <c r="Z13" s="262">
        <v>0.3</v>
      </c>
      <c r="AA13" s="262">
        <f>ROUND(I13*S13*Y13*Z13,2)</f>
        <v>6.33</v>
      </c>
      <c r="AB13" s="262">
        <v>0.1</v>
      </c>
      <c r="AC13" s="262">
        <f>ROUND(I13*S13*AB13,2)</f>
        <v>0.73</v>
      </c>
      <c r="AD13" s="264">
        <v>7.4999999999999997E-2</v>
      </c>
      <c r="AE13" s="262">
        <f>ROUND(I13*S13*AD13,2)</f>
        <v>0.55000000000000004</v>
      </c>
      <c r="AF13" s="262">
        <f>ROUND(F13*I13*T13*Y13,2)</f>
        <v>14.04</v>
      </c>
      <c r="AG13" s="265" t="s">
        <v>373</v>
      </c>
      <c r="AH13" s="266"/>
    </row>
    <row r="14" spans="1:45" ht="26.4">
      <c r="A14" s="254">
        <f>A13+1</f>
        <v>2</v>
      </c>
      <c r="B14" s="259">
        <v>9.8000000000000007</v>
      </c>
      <c r="C14" s="260" t="s">
        <v>374</v>
      </c>
      <c r="D14" s="260" t="s">
        <v>372</v>
      </c>
      <c r="E14" s="261" t="s">
        <v>10</v>
      </c>
      <c r="F14" s="26">
        <v>1</v>
      </c>
      <c r="G14" s="262">
        <v>7.95</v>
      </c>
      <c r="H14" s="262"/>
      <c r="I14" s="263">
        <f t="shared" ref="I14:I17" si="0">AVERAGE(G14:H14)</f>
        <v>7.95</v>
      </c>
      <c r="J14" s="262">
        <v>0.4</v>
      </c>
      <c r="K14" s="262"/>
      <c r="L14" s="262"/>
      <c r="M14" s="262"/>
      <c r="N14" s="263">
        <f t="shared" ref="N14:N17" si="1">AVERAGE(J14:M14)</f>
        <v>0.4</v>
      </c>
      <c r="O14" s="262">
        <f>Y14*0.5</f>
        <v>1.9</v>
      </c>
      <c r="P14" s="262"/>
      <c r="Q14" s="262"/>
      <c r="R14" s="262"/>
      <c r="S14" s="263">
        <f t="shared" ref="S14:S17" si="2">AVERAGE(O14:R14)</f>
        <v>1.9</v>
      </c>
      <c r="T14" s="263">
        <f t="shared" ref="T14:T17" si="3">(N14+S14)/2</f>
        <v>1.1499999999999999</v>
      </c>
      <c r="U14" s="262">
        <v>3.8</v>
      </c>
      <c r="V14" s="262"/>
      <c r="W14" s="262"/>
      <c r="X14" s="262"/>
      <c r="Y14" s="263">
        <f t="shared" ref="Y14:Y17" si="4">AVERAGE(U14:X14)</f>
        <v>3.8</v>
      </c>
      <c r="Z14" s="262">
        <v>0.3</v>
      </c>
      <c r="AA14" s="262">
        <f t="shared" ref="AA14:AA17" si="5">ROUND(I14*S14*Y14*Z14,2)</f>
        <v>17.22</v>
      </c>
      <c r="AB14" s="262">
        <v>0.1</v>
      </c>
      <c r="AC14" s="262">
        <f t="shared" ref="AC14:AC17" si="6">ROUND(I14*S14*AB14,2)</f>
        <v>1.51</v>
      </c>
      <c r="AD14" s="264">
        <v>7.4999999999999997E-2</v>
      </c>
      <c r="AE14" s="262">
        <f t="shared" ref="AE14:AE17" si="7">ROUND(I14*S14*AD14,2)</f>
        <v>1.1299999999999999</v>
      </c>
      <c r="AF14" s="262">
        <f t="shared" ref="AF14:AF16" si="8">ROUND(F14*I14*T14*Y14,2)</f>
        <v>34.74</v>
      </c>
      <c r="AG14" s="265" t="s">
        <v>373</v>
      </c>
      <c r="AH14" s="266"/>
    </row>
    <row r="15" spans="1:45" ht="26.4">
      <c r="A15" s="254">
        <f t="shared" ref="A15:A17" si="9">A14+1</f>
        <v>3</v>
      </c>
      <c r="B15" s="259">
        <v>17.2</v>
      </c>
      <c r="C15" s="260" t="s">
        <v>375</v>
      </c>
      <c r="D15" s="260" t="s">
        <v>376</v>
      </c>
      <c r="E15" s="261" t="s">
        <v>10</v>
      </c>
      <c r="F15" s="26">
        <v>1</v>
      </c>
      <c r="G15" s="262">
        <v>8.0500000000000007</v>
      </c>
      <c r="H15" s="262"/>
      <c r="I15" s="263">
        <f t="shared" si="0"/>
        <v>8.0500000000000007</v>
      </c>
      <c r="J15" s="262">
        <v>0.45</v>
      </c>
      <c r="K15" s="262"/>
      <c r="L15" s="262"/>
      <c r="M15" s="262"/>
      <c r="N15" s="263">
        <f t="shared" si="1"/>
        <v>0.45</v>
      </c>
      <c r="O15" s="262">
        <v>1.65</v>
      </c>
      <c r="P15" s="262"/>
      <c r="Q15" s="262"/>
      <c r="R15" s="262"/>
      <c r="S15" s="263">
        <f t="shared" si="2"/>
        <v>1.65</v>
      </c>
      <c r="T15" s="263">
        <f t="shared" si="3"/>
        <v>1.05</v>
      </c>
      <c r="U15" s="262">
        <v>3.3</v>
      </c>
      <c r="V15" s="262">
        <v>3.38</v>
      </c>
      <c r="W15" s="262"/>
      <c r="X15" s="262"/>
      <c r="Y15" s="263">
        <f t="shared" si="4"/>
        <v>3.34</v>
      </c>
      <c r="Z15" s="262">
        <v>0.3</v>
      </c>
      <c r="AA15" s="262">
        <f t="shared" si="5"/>
        <v>13.31</v>
      </c>
      <c r="AB15" s="262">
        <v>0.1</v>
      </c>
      <c r="AC15" s="262">
        <f t="shared" si="6"/>
        <v>1.33</v>
      </c>
      <c r="AD15" s="264">
        <v>7.4999999999999997E-2</v>
      </c>
      <c r="AE15" s="262">
        <f t="shared" si="7"/>
        <v>1</v>
      </c>
      <c r="AF15" s="262">
        <f t="shared" si="8"/>
        <v>28.23</v>
      </c>
      <c r="AG15" s="265" t="s">
        <v>373</v>
      </c>
      <c r="AH15" s="266"/>
    </row>
    <row r="16" spans="1:45" ht="26.4">
      <c r="A16" s="254">
        <f t="shared" si="9"/>
        <v>4</v>
      </c>
      <c r="B16" s="259">
        <v>23</v>
      </c>
      <c r="C16" s="260" t="s">
        <v>377</v>
      </c>
      <c r="D16" s="260" t="s">
        <v>376</v>
      </c>
      <c r="E16" s="261" t="s">
        <v>10</v>
      </c>
      <c r="F16" s="26">
        <v>1</v>
      </c>
      <c r="G16" s="262">
        <v>4</v>
      </c>
      <c r="H16" s="262"/>
      <c r="I16" s="263">
        <f t="shared" si="0"/>
        <v>4</v>
      </c>
      <c r="J16" s="262">
        <v>0.4</v>
      </c>
      <c r="K16" s="262"/>
      <c r="L16" s="262"/>
      <c r="M16" s="262"/>
      <c r="N16" s="263">
        <f t="shared" si="1"/>
        <v>0.4</v>
      </c>
      <c r="O16" s="262">
        <v>1.65</v>
      </c>
      <c r="P16" s="262"/>
      <c r="Q16" s="262"/>
      <c r="R16" s="262"/>
      <c r="S16" s="263">
        <f t="shared" si="2"/>
        <v>1.65</v>
      </c>
      <c r="T16" s="263">
        <f t="shared" si="3"/>
        <v>1.0249999999999999</v>
      </c>
      <c r="U16" s="262">
        <v>3.36</v>
      </c>
      <c r="V16" s="262">
        <v>3.34</v>
      </c>
      <c r="W16" s="262"/>
      <c r="X16" s="262"/>
      <c r="Y16" s="263">
        <f t="shared" si="4"/>
        <v>3.3499999999999996</v>
      </c>
      <c r="Z16" s="262">
        <v>0.3</v>
      </c>
      <c r="AA16" s="262">
        <f t="shared" si="5"/>
        <v>6.63</v>
      </c>
      <c r="AB16" s="262">
        <v>0.1</v>
      </c>
      <c r="AC16" s="262">
        <f t="shared" si="6"/>
        <v>0.66</v>
      </c>
      <c r="AD16" s="264">
        <v>7.4999999999999997E-2</v>
      </c>
      <c r="AE16" s="262">
        <f t="shared" si="7"/>
        <v>0.5</v>
      </c>
      <c r="AF16" s="262">
        <f t="shared" si="8"/>
        <v>13.74</v>
      </c>
      <c r="AG16" s="265" t="s">
        <v>373</v>
      </c>
      <c r="AH16" s="266"/>
    </row>
    <row r="17" spans="1:34" ht="30.6">
      <c r="A17" s="254">
        <f t="shared" si="9"/>
        <v>5</v>
      </c>
      <c r="B17" s="259">
        <v>28</v>
      </c>
      <c r="C17" s="260" t="s">
        <v>378</v>
      </c>
      <c r="D17" s="260" t="s">
        <v>376</v>
      </c>
      <c r="E17" s="261" t="s">
        <v>10</v>
      </c>
      <c r="F17" s="26">
        <v>0.5</v>
      </c>
      <c r="G17" s="262">
        <v>5</v>
      </c>
      <c r="H17" s="262">
        <v>4.9000000000000004</v>
      </c>
      <c r="I17" s="263">
        <f t="shared" si="0"/>
        <v>4.95</v>
      </c>
      <c r="J17" s="262">
        <v>0.38</v>
      </c>
      <c r="K17" s="262">
        <v>0.36</v>
      </c>
      <c r="L17" s="262"/>
      <c r="M17" s="262"/>
      <c r="N17" s="263">
        <f t="shared" si="1"/>
        <v>0.37</v>
      </c>
      <c r="O17" s="262">
        <v>1.65</v>
      </c>
      <c r="P17" s="262"/>
      <c r="Q17" s="262"/>
      <c r="R17" s="262"/>
      <c r="S17" s="263">
        <f t="shared" si="2"/>
        <v>1.65</v>
      </c>
      <c r="T17" s="263">
        <f t="shared" si="3"/>
        <v>1.01</v>
      </c>
      <c r="U17" s="262">
        <v>3.34</v>
      </c>
      <c r="V17" s="262">
        <v>3.3</v>
      </c>
      <c r="W17" s="262"/>
      <c r="X17" s="262"/>
      <c r="Y17" s="263">
        <f t="shared" si="4"/>
        <v>3.32</v>
      </c>
      <c r="Z17" s="262">
        <v>0.3</v>
      </c>
      <c r="AA17" s="262">
        <f t="shared" si="5"/>
        <v>8.1300000000000008</v>
      </c>
      <c r="AB17" s="262">
        <v>0.1</v>
      </c>
      <c r="AC17" s="262">
        <f t="shared" si="6"/>
        <v>0.82</v>
      </c>
      <c r="AD17" s="264">
        <v>7.4999999999999997E-2</v>
      </c>
      <c r="AE17" s="262">
        <f t="shared" si="7"/>
        <v>0.61</v>
      </c>
      <c r="AF17" s="262">
        <f>ROUND(F17*I17*T17*Y17,2)</f>
        <v>8.3000000000000007</v>
      </c>
      <c r="AG17" s="265" t="s">
        <v>379</v>
      </c>
      <c r="AH17" s="266"/>
    </row>
    <row r="18" spans="1:34">
      <c r="A18" s="267"/>
      <c r="B18" s="267"/>
      <c r="C18" s="268" t="s">
        <v>380</v>
      </c>
      <c r="D18" s="267"/>
      <c r="E18" s="267"/>
      <c r="F18" s="26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  <c r="S18" s="269"/>
      <c r="T18" s="269"/>
      <c r="U18" s="269"/>
      <c r="V18" s="269"/>
      <c r="W18" s="269"/>
      <c r="X18" s="269"/>
      <c r="Y18" s="268"/>
      <c r="Z18" s="263"/>
      <c r="AA18" s="270">
        <f>SUM(AA13:AA17)</f>
        <v>51.620000000000005</v>
      </c>
      <c r="AB18" s="263"/>
      <c r="AC18" s="270">
        <f>SUM(AC13:AC17)</f>
        <v>5.0500000000000007</v>
      </c>
      <c r="AD18" s="263"/>
      <c r="AE18" s="270">
        <f>SUM(AE13:AE17)</f>
        <v>3.7899999999999996</v>
      </c>
      <c r="AF18" s="270">
        <f>SUM(AF13:AF17)</f>
        <v>99.05</v>
      </c>
      <c r="AG18" s="271"/>
    </row>
  </sheetData>
  <mergeCells count="24">
    <mergeCell ref="Z11:AA11"/>
    <mergeCell ref="AB11:AC11"/>
    <mergeCell ref="A6:AG6"/>
    <mergeCell ref="A1:AG1"/>
    <mergeCell ref="A2:AG2"/>
    <mergeCell ref="A3:AG3"/>
    <mergeCell ref="A4:AG4"/>
    <mergeCell ref="A5:AG5"/>
    <mergeCell ref="A7:AG7"/>
    <mergeCell ref="A9:AG9"/>
    <mergeCell ref="A10:AG10"/>
    <mergeCell ref="A11:A12"/>
    <mergeCell ref="B11:B12"/>
    <mergeCell ref="C11:C12"/>
    <mergeCell ref="AG11:AG12"/>
    <mergeCell ref="J11:N11"/>
    <mergeCell ref="O11:S11"/>
    <mergeCell ref="D11:D12"/>
    <mergeCell ref="E11:E12"/>
    <mergeCell ref="F11:F12"/>
    <mergeCell ref="G11:I11"/>
    <mergeCell ref="AD11:AE11"/>
    <mergeCell ref="T11:T12"/>
    <mergeCell ref="U11:Y11"/>
  </mergeCells>
  <printOptions horizontalCentered="1"/>
  <pageMargins left="0.27" right="0.26" top="1.05" bottom="1.42" header="0.87" footer="0.3"/>
  <pageSetup paperSize="9" scale="79" orientation="landscape" blackAndWhite="1" r:id="rId1"/>
  <headerFooter alignWithMargins="0">
    <oddHeader>&amp;R&amp;"Arial,Italic"&amp;8Contract ID -IPC#1 -&amp;P/&amp;N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E5708-DA91-4A0B-8981-6F18168DAB16}">
  <dimension ref="A1:S68"/>
  <sheetViews>
    <sheetView view="pageBreakPreview" zoomScaleNormal="100" zoomScaleSheetLayoutView="100" workbookViewId="0">
      <selection activeCell="A6" sqref="A6:P6"/>
    </sheetView>
  </sheetViews>
  <sheetFormatPr defaultRowHeight="13.2"/>
  <cols>
    <col min="1" max="1" width="2.88671875" style="162" customWidth="1"/>
    <col min="2" max="2" width="6.44140625" style="162" customWidth="1"/>
    <col min="3" max="3" width="36.6640625" style="189" customWidth="1"/>
    <col min="4" max="4" width="6.33203125" style="162" customWidth="1"/>
    <col min="5" max="5" width="7.88671875" style="162" bestFit="1" customWidth="1"/>
    <col min="6" max="6" width="10.109375" style="162" bestFit="1" customWidth="1"/>
    <col min="7" max="7" width="5.6640625" style="162" bestFit="1" customWidth="1"/>
    <col min="8" max="8" width="2.6640625" style="162" bestFit="1" customWidth="1"/>
    <col min="9" max="9" width="4.6640625" style="162" customWidth="1"/>
    <col min="10" max="10" width="5.6640625" style="162" bestFit="1" customWidth="1"/>
    <col min="11" max="11" width="7.88671875" style="162" bestFit="1" customWidth="1"/>
    <col min="12" max="12" width="10.33203125" style="162" customWidth="1"/>
    <col min="13" max="13" width="6.109375" style="162" customWidth="1"/>
    <col min="14" max="14" width="7.5546875" style="162" bestFit="1" customWidth="1"/>
    <col min="15" max="15" width="10.6640625" style="162" bestFit="1" customWidth="1"/>
    <col min="16" max="16" width="5.6640625" style="162" bestFit="1" customWidth="1"/>
    <col min="17" max="17" width="15.6640625" style="162" customWidth="1"/>
    <col min="18" max="18" width="11.6640625" style="162" bestFit="1" customWidth="1"/>
    <col min="19" max="19" width="9.88671875" style="162" customWidth="1"/>
    <col min="20" max="264" width="8.88671875" style="162"/>
    <col min="265" max="265" width="27.109375" style="162" customWidth="1"/>
    <col min="266" max="266" width="32" style="162" customWidth="1"/>
    <col min="267" max="267" width="19.33203125" style="162" customWidth="1"/>
    <col min="268" max="268" width="21.6640625" style="162" customWidth="1"/>
    <col min="269" max="269" width="19.6640625" style="162" customWidth="1"/>
    <col min="270" max="270" width="16.44140625" style="162" customWidth="1"/>
    <col min="271" max="271" width="19" style="162" customWidth="1"/>
    <col min="272" max="272" width="14" style="162" customWidth="1"/>
    <col min="273" max="273" width="32.6640625" style="162" customWidth="1"/>
    <col min="274" max="274" width="27.6640625" style="162" customWidth="1"/>
    <col min="275" max="275" width="50.109375" style="162" customWidth="1"/>
    <col min="276" max="520" width="8.88671875" style="162"/>
    <col min="521" max="521" width="27.109375" style="162" customWidth="1"/>
    <col min="522" max="522" width="32" style="162" customWidth="1"/>
    <col min="523" max="523" width="19.33203125" style="162" customWidth="1"/>
    <col min="524" max="524" width="21.6640625" style="162" customWidth="1"/>
    <col min="525" max="525" width="19.6640625" style="162" customWidth="1"/>
    <col min="526" max="526" width="16.44140625" style="162" customWidth="1"/>
    <col min="527" max="527" width="19" style="162" customWidth="1"/>
    <col min="528" max="528" width="14" style="162" customWidth="1"/>
    <col min="529" max="529" width="32.6640625" style="162" customWidth="1"/>
    <col min="530" max="530" width="27.6640625" style="162" customWidth="1"/>
    <col min="531" max="531" width="50.109375" style="162" customWidth="1"/>
    <col min="532" max="776" width="8.88671875" style="162"/>
    <col min="777" max="777" width="27.109375" style="162" customWidth="1"/>
    <col min="778" max="778" width="32" style="162" customWidth="1"/>
    <col min="779" max="779" width="19.33203125" style="162" customWidth="1"/>
    <col min="780" max="780" width="21.6640625" style="162" customWidth="1"/>
    <col min="781" max="781" width="19.6640625" style="162" customWidth="1"/>
    <col min="782" max="782" width="16.44140625" style="162" customWidth="1"/>
    <col min="783" max="783" width="19" style="162" customWidth="1"/>
    <col min="784" max="784" width="14" style="162" customWidth="1"/>
    <col min="785" max="785" width="32.6640625" style="162" customWidth="1"/>
    <col min="786" max="786" width="27.6640625" style="162" customWidth="1"/>
    <col min="787" max="787" width="50.109375" style="162" customWidth="1"/>
    <col min="788" max="1032" width="8.88671875" style="162"/>
    <col min="1033" max="1033" width="27.109375" style="162" customWidth="1"/>
    <col min="1034" max="1034" width="32" style="162" customWidth="1"/>
    <col min="1035" max="1035" width="19.33203125" style="162" customWidth="1"/>
    <col min="1036" max="1036" width="21.6640625" style="162" customWidth="1"/>
    <col min="1037" max="1037" width="19.6640625" style="162" customWidth="1"/>
    <col min="1038" max="1038" width="16.44140625" style="162" customWidth="1"/>
    <col min="1039" max="1039" width="19" style="162" customWidth="1"/>
    <col min="1040" max="1040" width="14" style="162" customWidth="1"/>
    <col min="1041" max="1041" width="32.6640625" style="162" customWidth="1"/>
    <col min="1042" max="1042" width="27.6640625" style="162" customWidth="1"/>
    <col min="1043" max="1043" width="50.109375" style="162" customWidth="1"/>
    <col min="1044" max="1288" width="8.88671875" style="162"/>
    <col min="1289" max="1289" width="27.109375" style="162" customWidth="1"/>
    <col min="1290" max="1290" width="32" style="162" customWidth="1"/>
    <col min="1291" max="1291" width="19.33203125" style="162" customWidth="1"/>
    <col min="1292" max="1292" width="21.6640625" style="162" customWidth="1"/>
    <col min="1293" max="1293" width="19.6640625" style="162" customWidth="1"/>
    <col min="1294" max="1294" width="16.44140625" style="162" customWidth="1"/>
    <col min="1295" max="1295" width="19" style="162" customWidth="1"/>
    <col min="1296" max="1296" width="14" style="162" customWidth="1"/>
    <col min="1297" max="1297" width="32.6640625" style="162" customWidth="1"/>
    <col min="1298" max="1298" width="27.6640625" style="162" customWidth="1"/>
    <col min="1299" max="1299" width="50.109375" style="162" customWidth="1"/>
    <col min="1300" max="1544" width="8.88671875" style="162"/>
    <col min="1545" max="1545" width="27.109375" style="162" customWidth="1"/>
    <col min="1546" max="1546" width="32" style="162" customWidth="1"/>
    <col min="1547" max="1547" width="19.33203125" style="162" customWidth="1"/>
    <col min="1548" max="1548" width="21.6640625" style="162" customWidth="1"/>
    <col min="1549" max="1549" width="19.6640625" style="162" customWidth="1"/>
    <col min="1550" max="1550" width="16.44140625" style="162" customWidth="1"/>
    <col min="1551" max="1551" width="19" style="162" customWidth="1"/>
    <col min="1552" max="1552" width="14" style="162" customWidth="1"/>
    <col min="1553" max="1553" width="32.6640625" style="162" customWidth="1"/>
    <col min="1554" max="1554" width="27.6640625" style="162" customWidth="1"/>
    <col min="1555" max="1555" width="50.109375" style="162" customWidth="1"/>
    <col min="1556" max="1800" width="8.88671875" style="162"/>
    <col min="1801" max="1801" width="27.109375" style="162" customWidth="1"/>
    <col min="1802" max="1802" width="32" style="162" customWidth="1"/>
    <col min="1803" max="1803" width="19.33203125" style="162" customWidth="1"/>
    <col min="1804" max="1804" width="21.6640625" style="162" customWidth="1"/>
    <col min="1805" max="1805" width="19.6640625" style="162" customWidth="1"/>
    <col min="1806" max="1806" width="16.44140625" style="162" customWidth="1"/>
    <col min="1807" max="1807" width="19" style="162" customWidth="1"/>
    <col min="1808" max="1808" width="14" style="162" customWidth="1"/>
    <col min="1809" max="1809" width="32.6640625" style="162" customWidth="1"/>
    <col min="1810" max="1810" width="27.6640625" style="162" customWidth="1"/>
    <col min="1811" max="1811" width="50.109375" style="162" customWidth="1"/>
    <col min="1812" max="2056" width="8.88671875" style="162"/>
    <col min="2057" max="2057" width="27.109375" style="162" customWidth="1"/>
    <col min="2058" max="2058" width="32" style="162" customWidth="1"/>
    <col min="2059" max="2059" width="19.33203125" style="162" customWidth="1"/>
    <col min="2060" max="2060" width="21.6640625" style="162" customWidth="1"/>
    <col min="2061" max="2061" width="19.6640625" style="162" customWidth="1"/>
    <col min="2062" max="2062" width="16.44140625" style="162" customWidth="1"/>
    <col min="2063" max="2063" width="19" style="162" customWidth="1"/>
    <col min="2064" max="2064" width="14" style="162" customWidth="1"/>
    <col min="2065" max="2065" width="32.6640625" style="162" customWidth="1"/>
    <col min="2066" max="2066" width="27.6640625" style="162" customWidth="1"/>
    <col min="2067" max="2067" width="50.109375" style="162" customWidth="1"/>
    <col min="2068" max="2312" width="8.88671875" style="162"/>
    <col min="2313" max="2313" width="27.109375" style="162" customWidth="1"/>
    <col min="2314" max="2314" width="32" style="162" customWidth="1"/>
    <col min="2315" max="2315" width="19.33203125" style="162" customWidth="1"/>
    <col min="2316" max="2316" width="21.6640625" style="162" customWidth="1"/>
    <col min="2317" max="2317" width="19.6640625" style="162" customWidth="1"/>
    <col min="2318" max="2318" width="16.44140625" style="162" customWidth="1"/>
    <col min="2319" max="2319" width="19" style="162" customWidth="1"/>
    <col min="2320" max="2320" width="14" style="162" customWidth="1"/>
    <col min="2321" max="2321" width="32.6640625" style="162" customWidth="1"/>
    <col min="2322" max="2322" width="27.6640625" style="162" customWidth="1"/>
    <col min="2323" max="2323" width="50.109375" style="162" customWidth="1"/>
    <col min="2324" max="2568" width="8.88671875" style="162"/>
    <col min="2569" max="2569" width="27.109375" style="162" customWidth="1"/>
    <col min="2570" max="2570" width="32" style="162" customWidth="1"/>
    <col min="2571" max="2571" width="19.33203125" style="162" customWidth="1"/>
    <col min="2572" max="2572" width="21.6640625" style="162" customWidth="1"/>
    <col min="2573" max="2573" width="19.6640625" style="162" customWidth="1"/>
    <col min="2574" max="2574" width="16.44140625" style="162" customWidth="1"/>
    <col min="2575" max="2575" width="19" style="162" customWidth="1"/>
    <col min="2576" max="2576" width="14" style="162" customWidth="1"/>
    <col min="2577" max="2577" width="32.6640625" style="162" customWidth="1"/>
    <col min="2578" max="2578" width="27.6640625" style="162" customWidth="1"/>
    <col min="2579" max="2579" width="50.109375" style="162" customWidth="1"/>
    <col min="2580" max="2824" width="8.88671875" style="162"/>
    <col min="2825" max="2825" width="27.109375" style="162" customWidth="1"/>
    <col min="2826" max="2826" width="32" style="162" customWidth="1"/>
    <col min="2827" max="2827" width="19.33203125" style="162" customWidth="1"/>
    <col min="2828" max="2828" width="21.6640625" style="162" customWidth="1"/>
    <col min="2829" max="2829" width="19.6640625" style="162" customWidth="1"/>
    <col min="2830" max="2830" width="16.44140625" style="162" customWidth="1"/>
    <col min="2831" max="2831" width="19" style="162" customWidth="1"/>
    <col min="2832" max="2832" width="14" style="162" customWidth="1"/>
    <col min="2833" max="2833" width="32.6640625" style="162" customWidth="1"/>
    <col min="2834" max="2834" width="27.6640625" style="162" customWidth="1"/>
    <col min="2835" max="2835" width="50.109375" style="162" customWidth="1"/>
    <col min="2836" max="3080" width="8.88671875" style="162"/>
    <col min="3081" max="3081" width="27.109375" style="162" customWidth="1"/>
    <col min="3082" max="3082" width="32" style="162" customWidth="1"/>
    <col min="3083" max="3083" width="19.33203125" style="162" customWidth="1"/>
    <col min="3084" max="3084" width="21.6640625" style="162" customWidth="1"/>
    <col min="3085" max="3085" width="19.6640625" style="162" customWidth="1"/>
    <col min="3086" max="3086" width="16.44140625" style="162" customWidth="1"/>
    <col min="3087" max="3087" width="19" style="162" customWidth="1"/>
    <col min="3088" max="3088" width="14" style="162" customWidth="1"/>
    <col min="3089" max="3089" width="32.6640625" style="162" customWidth="1"/>
    <col min="3090" max="3090" width="27.6640625" style="162" customWidth="1"/>
    <col min="3091" max="3091" width="50.109375" style="162" customWidth="1"/>
    <col min="3092" max="3336" width="8.88671875" style="162"/>
    <col min="3337" max="3337" width="27.109375" style="162" customWidth="1"/>
    <col min="3338" max="3338" width="32" style="162" customWidth="1"/>
    <col min="3339" max="3339" width="19.33203125" style="162" customWidth="1"/>
    <col min="3340" max="3340" width="21.6640625" style="162" customWidth="1"/>
    <col min="3341" max="3341" width="19.6640625" style="162" customWidth="1"/>
    <col min="3342" max="3342" width="16.44140625" style="162" customWidth="1"/>
    <col min="3343" max="3343" width="19" style="162" customWidth="1"/>
    <col min="3344" max="3344" width="14" style="162" customWidth="1"/>
    <col min="3345" max="3345" width="32.6640625" style="162" customWidth="1"/>
    <col min="3346" max="3346" width="27.6640625" style="162" customWidth="1"/>
    <col min="3347" max="3347" width="50.109375" style="162" customWidth="1"/>
    <col min="3348" max="3592" width="8.88671875" style="162"/>
    <col min="3593" max="3593" width="27.109375" style="162" customWidth="1"/>
    <col min="3594" max="3594" width="32" style="162" customWidth="1"/>
    <col min="3595" max="3595" width="19.33203125" style="162" customWidth="1"/>
    <col min="3596" max="3596" width="21.6640625" style="162" customWidth="1"/>
    <col min="3597" max="3597" width="19.6640625" style="162" customWidth="1"/>
    <col min="3598" max="3598" width="16.44140625" style="162" customWidth="1"/>
    <col min="3599" max="3599" width="19" style="162" customWidth="1"/>
    <col min="3600" max="3600" width="14" style="162" customWidth="1"/>
    <col min="3601" max="3601" width="32.6640625" style="162" customWidth="1"/>
    <col min="3602" max="3602" width="27.6640625" style="162" customWidth="1"/>
    <col min="3603" max="3603" width="50.109375" style="162" customWidth="1"/>
    <col min="3604" max="3848" width="8.88671875" style="162"/>
    <col min="3849" max="3849" width="27.109375" style="162" customWidth="1"/>
    <col min="3850" max="3850" width="32" style="162" customWidth="1"/>
    <col min="3851" max="3851" width="19.33203125" style="162" customWidth="1"/>
    <col min="3852" max="3852" width="21.6640625" style="162" customWidth="1"/>
    <col min="3853" max="3853" width="19.6640625" style="162" customWidth="1"/>
    <col min="3854" max="3854" width="16.44140625" style="162" customWidth="1"/>
    <col min="3855" max="3855" width="19" style="162" customWidth="1"/>
    <col min="3856" max="3856" width="14" style="162" customWidth="1"/>
    <col min="3857" max="3857" width="32.6640625" style="162" customWidth="1"/>
    <col min="3858" max="3858" width="27.6640625" style="162" customWidth="1"/>
    <col min="3859" max="3859" width="50.109375" style="162" customWidth="1"/>
    <col min="3860" max="4104" width="8.88671875" style="162"/>
    <col min="4105" max="4105" width="27.109375" style="162" customWidth="1"/>
    <col min="4106" max="4106" width="32" style="162" customWidth="1"/>
    <col min="4107" max="4107" width="19.33203125" style="162" customWidth="1"/>
    <col min="4108" max="4108" width="21.6640625" style="162" customWidth="1"/>
    <col min="4109" max="4109" width="19.6640625" style="162" customWidth="1"/>
    <col min="4110" max="4110" width="16.44140625" style="162" customWidth="1"/>
    <col min="4111" max="4111" width="19" style="162" customWidth="1"/>
    <col min="4112" max="4112" width="14" style="162" customWidth="1"/>
    <col min="4113" max="4113" width="32.6640625" style="162" customWidth="1"/>
    <col min="4114" max="4114" width="27.6640625" style="162" customWidth="1"/>
    <col min="4115" max="4115" width="50.109375" style="162" customWidth="1"/>
    <col min="4116" max="4360" width="8.88671875" style="162"/>
    <col min="4361" max="4361" width="27.109375" style="162" customWidth="1"/>
    <col min="4362" max="4362" width="32" style="162" customWidth="1"/>
    <col min="4363" max="4363" width="19.33203125" style="162" customWidth="1"/>
    <col min="4364" max="4364" width="21.6640625" style="162" customWidth="1"/>
    <col min="4365" max="4365" width="19.6640625" style="162" customWidth="1"/>
    <col min="4366" max="4366" width="16.44140625" style="162" customWidth="1"/>
    <col min="4367" max="4367" width="19" style="162" customWidth="1"/>
    <col min="4368" max="4368" width="14" style="162" customWidth="1"/>
    <col min="4369" max="4369" width="32.6640625" style="162" customWidth="1"/>
    <col min="4370" max="4370" width="27.6640625" style="162" customWidth="1"/>
    <col min="4371" max="4371" width="50.109375" style="162" customWidth="1"/>
    <col min="4372" max="4616" width="8.88671875" style="162"/>
    <col min="4617" max="4617" width="27.109375" style="162" customWidth="1"/>
    <col min="4618" max="4618" width="32" style="162" customWidth="1"/>
    <col min="4619" max="4619" width="19.33203125" style="162" customWidth="1"/>
    <col min="4620" max="4620" width="21.6640625" style="162" customWidth="1"/>
    <col min="4621" max="4621" width="19.6640625" style="162" customWidth="1"/>
    <col min="4622" max="4622" width="16.44140625" style="162" customWidth="1"/>
    <col min="4623" max="4623" width="19" style="162" customWidth="1"/>
    <col min="4624" max="4624" width="14" style="162" customWidth="1"/>
    <col min="4625" max="4625" width="32.6640625" style="162" customWidth="1"/>
    <col min="4626" max="4626" width="27.6640625" style="162" customWidth="1"/>
    <col min="4627" max="4627" width="50.109375" style="162" customWidth="1"/>
    <col min="4628" max="4872" width="8.88671875" style="162"/>
    <col min="4873" max="4873" width="27.109375" style="162" customWidth="1"/>
    <col min="4874" max="4874" width="32" style="162" customWidth="1"/>
    <col min="4875" max="4875" width="19.33203125" style="162" customWidth="1"/>
    <col min="4876" max="4876" width="21.6640625" style="162" customWidth="1"/>
    <col min="4877" max="4877" width="19.6640625" style="162" customWidth="1"/>
    <col min="4878" max="4878" width="16.44140625" style="162" customWidth="1"/>
    <col min="4879" max="4879" width="19" style="162" customWidth="1"/>
    <col min="4880" max="4880" width="14" style="162" customWidth="1"/>
    <col min="4881" max="4881" width="32.6640625" style="162" customWidth="1"/>
    <col min="4882" max="4882" width="27.6640625" style="162" customWidth="1"/>
    <col min="4883" max="4883" width="50.109375" style="162" customWidth="1"/>
    <col min="4884" max="5128" width="8.88671875" style="162"/>
    <col min="5129" max="5129" width="27.109375" style="162" customWidth="1"/>
    <col min="5130" max="5130" width="32" style="162" customWidth="1"/>
    <col min="5131" max="5131" width="19.33203125" style="162" customWidth="1"/>
    <col min="5132" max="5132" width="21.6640625" style="162" customWidth="1"/>
    <col min="5133" max="5133" width="19.6640625" style="162" customWidth="1"/>
    <col min="5134" max="5134" width="16.44140625" style="162" customWidth="1"/>
    <col min="5135" max="5135" width="19" style="162" customWidth="1"/>
    <col min="5136" max="5136" width="14" style="162" customWidth="1"/>
    <col min="5137" max="5137" width="32.6640625" style="162" customWidth="1"/>
    <col min="5138" max="5138" width="27.6640625" style="162" customWidth="1"/>
    <col min="5139" max="5139" width="50.109375" style="162" customWidth="1"/>
    <col min="5140" max="5384" width="8.88671875" style="162"/>
    <col min="5385" max="5385" width="27.109375" style="162" customWidth="1"/>
    <col min="5386" max="5386" width="32" style="162" customWidth="1"/>
    <col min="5387" max="5387" width="19.33203125" style="162" customWidth="1"/>
    <col min="5388" max="5388" width="21.6640625" style="162" customWidth="1"/>
    <col min="5389" max="5389" width="19.6640625" style="162" customWidth="1"/>
    <col min="5390" max="5390" width="16.44140625" style="162" customWidth="1"/>
    <col min="5391" max="5391" width="19" style="162" customWidth="1"/>
    <col min="5392" max="5392" width="14" style="162" customWidth="1"/>
    <col min="5393" max="5393" width="32.6640625" style="162" customWidth="1"/>
    <col min="5394" max="5394" width="27.6640625" style="162" customWidth="1"/>
    <col min="5395" max="5395" width="50.109375" style="162" customWidth="1"/>
    <col min="5396" max="5640" width="8.88671875" style="162"/>
    <col min="5641" max="5641" width="27.109375" style="162" customWidth="1"/>
    <col min="5642" max="5642" width="32" style="162" customWidth="1"/>
    <col min="5643" max="5643" width="19.33203125" style="162" customWidth="1"/>
    <col min="5644" max="5644" width="21.6640625" style="162" customWidth="1"/>
    <col min="5645" max="5645" width="19.6640625" style="162" customWidth="1"/>
    <col min="5646" max="5646" width="16.44140625" style="162" customWidth="1"/>
    <col min="5647" max="5647" width="19" style="162" customWidth="1"/>
    <col min="5648" max="5648" width="14" style="162" customWidth="1"/>
    <col min="5649" max="5649" width="32.6640625" style="162" customWidth="1"/>
    <col min="5650" max="5650" width="27.6640625" style="162" customWidth="1"/>
    <col min="5651" max="5651" width="50.109375" style="162" customWidth="1"/>
    <col min="5652" max="5896" width="8.88671875" style="162"/>
    <col min="5897" max="5897" width="27.109375" style="162" customWidth="1"/>
    <col min="5898" max="5898" width="32" style="162" customWidth="1"/>
    <col min="5899" max="5899" width="19.33203125" style="162" customWidth="1"/>
    <col min="5900" max="5900" width="21.6640625" style="162" customWidth="1"/>
    <col min="5901" max="5901" width="19.6640625" style="162" customWidth="1"/>
    <col min="5902" max="5902" width="16.44140625" style="162" customWidth="1"/>
    <col min="5903" max="5903" width="19" style="162" customWidth="1"/>
    <col min="5904" max="5904" width="14" style="162" customWidth="1"/>
    <col min="5905" max="5905" width="32.6640625" style="162" customWidth="1"/>
    <col min="5906" max="5906" width="27.6640625" style="162" customWidth="1"/>
    <col min="5907" max="5907" width="50.109375" style="162" customWidth="1"/>
    <col min="5908" max="6152" width="8.88671875" style="162"/>
    <col min="6153" max="6153" width="27.109375" style="162" customWidth="1"/>
    <col min="6154" max="6154" width="32" style="162" customWidth="1"/>
    <col min="6155" max="6155" width="19.33203125" style="162" customWidth="1"/>
    <col min="6156" max="6156" width="21.6640625" style="162" customWidth="1"/>
    <col min="6157" max="6157" width="19.6640625" style="162" customWidth="1"/>
    <col min="6158" max="6158" width="16.44140625" style="162" customWidth="1"/>
    <col min="6159" max="6159" width="19" style="162" customWidth="1"/>
    <col min="6160" max="6160" width="14" style="162" customWidth="1"/>
    <col min="6161" max="6161" width="32.6640625" style="162" customWidth="1"/>
    <col min="6162" max="6162" width="27.6640625" style="162" customWidth="1"/>
    <col min="6163" max="6163" width="50.109375" style="162" customWidth="1"/>
    <col min="6164" max="6408" width="8.88671875" style="162"/>
    <col min="6409" max="6409" width="27.109375" style="162" customWidth="1"/>
    <col min="6410" max="6410" width="32" style="162" customWidth="1"/>
    <col min="6411" max="6411" width="19.33203125" style="162" customWidth="1"/>
    <col min="6412" max="6412" width="21.6640625" style="162" customWidth="1"/>
    <col min="6413" max="6413" width="19.6640625" style="162" customWidth="1"/>
    <col min="6414" max="6414" width="16.44140625" style="162" customWidth="1"/>
    <col min="6415" max="6415" width="19" style="162" customWidth="1"/>
    <col min="6416" max="6416" width="14" style="162" customWidth="1"/>
    <col min="6417" max="6417" width="32.6640625" style="162" customWidth="1"/>
    <col min="6418" max="6418" width="27.6640625" style="162" customWidth="1"/>
    <col min="6419" max="6419" width="50.109375" style="162" customWidth="1"/>
    <col min="6420" max="6664" width="8.88671875" style="162"/>
    <col min="6665" max="6665" width="27.109375" style="162" customWidth="1"/>
    <col min="6666" max="6666" width="32" style="162" customWidth="1"/>
    <col min="6667" max="6667" width="19.33203125" style="162" customWidth="1"/>
    <col min="6668" max="6668" width="21.6640625" style="162" customWidth="1"/>
    <col min="6669" max="6669" width="19.6640625" style="162" customWidth="1"/>
    <col min="6670" max="6670" width="16.44140625" style="162" customWidth="1"/>
    <col min="6671" max="6671" width="19" style="162" customWidth="1"/>
    <col min="6672" max="6672" width="14" style="162" customWidth="1"/>
    <col min="6673" max="6673" width="32.6640625" style="162" customWidth="1"/>
    <col min="6674" max="6674" width="27.6640625" style="162" customWidth="1"/>
    <col min="6675" max="6675" width="50.109375" style="162" customWidth="1"/>
    <col min="6676" max="6920" width="8.88671875" style="162"/>
    <col min="6921" max="6921" width="27.109375" style="162" customWidth="1"/>
    <col min="6922" max="6922" width="32" style="162" customWidth="1"/>
    <col min="6923" max="6923" width="19.33203125" style="162" customWidth="1"/>
    <col min="6924" max="6924" width="21.6640625" style="162" customWidth="1"/>
    <col min="6925" max="6925" width="19.6640625" style="162" customWidth="1"/>
    <col min="6926" max="6926" width="16.44140625" style="162" customWidth="1"/>
    <col min="6927" max="6927" width="19" style="162" customWidth="1"/>
    <col min="6928" max="6928" width="14" style="162" customWidth="1"/>
    <col min="6929" max="6929" width="32.6640625" style="162" customWidth="1"/>
    <col min="6930" max="6930" width="27.6640625" style="162" customWidth="1"/>
    <col min="6931" max="6931" width="50.109375" style="162" customWidth="1"/>
    <col min="6932" max="7176" width="8.88671875" style="162"/>
    <col min="7177" max="7177" width="27.109375" style="162" customWidth="1"/>
    <col min="7178" max="7178" width="32" style="162" customWidth="1"/>
    <col min="7179" max="7179" width="19.33203125" style="162" customWidth="1"/>
    <col min="7180" max="7180" width="21.6640625" style="162" customWidth="1"/>
    <col min="7181" max="7181" width="19.6640625" style="162" customWidth="1"/>
    <col min="7182" max="7182" width="16.44140625" style="162" customWidth="1"/>
    <col min="7183" max="7183" width="19" style="162" customWidth="1"/>
    <col min="7184" max="7184" width="14" style="162" customWidth="1"/>
    <col min="7185" max="7185" width="32.6640625" style="162" customWidth="1"/>
    <col min="7186" max="7186" width="27.6640625" style="162" customWidth="1"/>
    <col min="7187" max="7187" width="50.109375" style="162" customWidth="1"/>
    <col min="7188" max="7432" width="8.88671875" style="162"/>
    <col min="7433" max="7433" width="27.109375" style="162" customWidth="1"/>
    <col min="7434" max="7434" width="32" style="162" customWidth="1"/>
    <col min="7435" max="7435" width="19.33203125" style="162" customWidth="1"/>
    <col min="7436" max="7436" width="21.6640625" style="162" customWidth="1"/>
    <col min="7437" max="7437" width="19.6640625" style="162" customWidth="1"/>
    <col min="7438" max="7438" width="16.44140625" style="162" customWidth="1"/>
    <col min="7439" max="7439" width="19" style="162" customWidth="1"/>
    <col min="7440" max="7440" width="14" style="162" customWidth="1"/>
    <col min="7441" max="7441" width="32.6640625" style="162" customWidth="1"/>
    <col min="7442" max="7442" width="27.6640625" style="162" customWidth="1"/>
    <col min="7443" max="7443" width="50.109375" style="162" customWidth="1"/>
    <col min="7444" max="7688" width="8.88671875" style="162"/>
    <col min="7689" max="7689" width="27.109375" style="162" customWidth="1"/>
    <col min="7690" max="7690" width="32" style="162" customWidth="1"/>
    <col min="7691" max="7691" width="19.33203125" style="162" customWidth="1"/>
    <col min="7692" max="7692" width="21.6640625" style="162" customWidth="1"/>
    <col min="7693" max="7693" width="19.6640625" style="162" customWidth="1"/>
    <col min="7694" max="7694" width="16.44140625" style="162" customWidth="1"/>
    <col min="7695" max="7695" width="19" style="162" customWidth="1"/>
    <col min="7696" max="7696" width="14" style="162" customWidth="1"/>
    <col min="7697" max="7697" width="32.6640625" style="162" customWidth="1"/>
    <col min="7698" max="7698" width="27.6640625" style="162" customWidth="1"/>
    <col min="7699" max="7699" width="50.109375" style="162" customWidth="1"/>
    <col min="7700" max="7944" width="8.88671875" style="162"/>
    <col min="7945" max="7945" width="27.109375" style="162" customWidth="1"/>
    <col min="7946" max="7946" width="32" style="162" customWidth="1"/>
    <col min="7947" max="7947" width="19.33203125" style="162" customWidth="1"/>
    <col min="7948" max="7948" width="21.6640625" style="162" customWidth="1"/>
    <col min="7949" max="7949" width="19.6640625" style="162" customWidth="1"/>
    <col min="7950" max="7950" width="16.44140625" style="162" customWidth="1"/>
    <col min="7951" max="7951" width="19" style="162" customWidth="1"/>
    <col min="7952" max="7952" width="14" style="162" customWidth="1"/>
    <col min="7953" max="7953" width="32.6640625" style="162" customWidth="1"/>
    <col min="7954" max="7954" width="27.6640625" style="162" customWidth="1"/>
    <col min="7955" max="7955" width="50.109375" style="162" customWidth="1"/>
    <col min="7956" max="8200" width="8.88671875" style="162"/>
    <col min="8201" max="8201" width="27.109375" style="162" customWidth="1"/>
    <col min="8202" max="8202" width="32" style="162" customWidth="1"/>
    <col min="8203" max="8203" width="19.33203125" style="162" customWidth="1"/>
    <col min="8204" max="8204" width="21.6640625" style="162" customWidth="1"/>
    <col min="8205" max="8205" width="19.6640625" style="162" customWidth="1"/>
    <col min="8206" max="8206" width="16.44140625" style="162" customWidth="1"/>
    <col min="8207" max="8207" width="19" style="162" customWidth="1"/>
    <col min="8208" max="8208" width="14" style="162" customWidth="1"/>
    <col min="8209" max="8209" width="32.6640625" style="162" customWidth="1"/>
    <col min="8210" max="8210" width="27.6640625" style="162" customWidth="1"/>
    <col min="8211" max="8211" width="50.109375" style="162" customWidth="1"/>
    <col min="8212" max="8456" width="8.88671875" style="162"/>
    <col min="8457" max="8457" width="27.109375" style="162" customWidth="1"/>
    <col min="8458" max="8458" width="32" style="162" customWidth="1"/>
    <col min="8459" max="8459" width="19.33203125" style="162" customWidth="1"/>
    <col min="8460" max="8460" width="21.6640625" style="162" customWidth="1"/>
    <col min="8461" max="8461" width="19.6640625" style="162" customWidth="1"/>
    <col min="8462" max="8462" width="16.44140625" style="162" customWidth="1"/>
    <col min="8463" max="8463" width="19" style="162" customWidth="1"/>
    <col min="8464" max="8464" width="14" style="162" customWidth="1"/>
    <col min="8465" max="8465" width="32.6640625" style="162" customWidth="1"/>
    <col min="8466" max="8466" width="27.6640625" style="162" customWidth="1"/>
    <col min="8467" max="8467" width="50.109375" style="162" customWidth="1"/>
    <col min="8468" max="8712" width="8.88671875" style="162"/>
    <col min="8713" max="8713" width="27.109375" style="162" customWidth="1"/>
    <col min="8714" max="8714" width="32" style="162" customWidth="1"/>
    <col min="8715" max="8715" width="19.33203125" style="162" customWidth="1"/>
    <col min="8716" max="8716" width="21.6640625" style="162" customWidth="1"/>
    <col min="8717" max="8717" width="19.6640625" style="162" customWidth="1"/>
    <col min="8718" max="8718" width="16.44140625" style="162" customWidth="1"/>
    <col min="8719" max="8719" width="19" style="162" customWidth="1"/>
    <col min="8720" max="8720" width="14" style="162" customWidth="1"/>
    <col min="8721" max="8721" width="32.6640625" style="162" customWidth="1"/>
    <col min="8722" max="8722" width="27.6640625" style="162" customWidth="1"/>
    <col min="8723" max="8723" width="50.109375" style="162" customWidth="1"/>
    <col min="8724" max="8968" width="8.88671875" style="162"/>
    <col min="8969" max="8969" width="27.109375" style="162" customWidth="1"/>
    <col min="8970" max="8970" width="32" style="162" customWidth="1"/>
    <col min="8971" max="8971" width="19.33203125" style="162" customWidth="1"/>
    <col min="8972" max="8972" width="21.6640625" style="162" customWidth="1"/>
    <col min="8973" max="8973" width="19.6640625" style="162" customWidth="1"/>
    <col min="8974" max="8974" width="16.44140625" style="162" customWidth="1"/>
    <col min="8975" max="8975" width="19" style="162" customWidth="1"/>
    <col min="8976" max="8976" width="14" style="162" customWidth="1"/>
    <col min="8977" max="8977" width="32.6640625" style="162" customWidth="1"/>
    <col min="8978" max="8978" width="27.6640625" style="162" customWidth="1"/>
    <col min="8979" max="8979" width="50.109375" style="162" customWidth="1"/>
    <col min="8980" max="9224" width="8.88671875" style="162"/>
    <col min="9225" max="9225" width="27.109375" style="162" customWidth="1"/>
    <col min="9226" max="9226" width="32" style="162" customWidth="1"/>
    <col min="9227" max="9227" width="19.33203125" style="162" customWidth="1"/>
    <col min="9228" max="9228" width="21.6640625" style="162" customWidth="1"/>
    <col min="9229" max="9229" width="19.6640625" style="162" customWidth="1"/>
    <col min="9230" max="9230" width="16.44140625" style="162" customWidth="1"/>
    <col min="9231" max="9231" width="19" style="162" customWidth="1"/>
    <col min="9232" max="9232" width="14" style="162" customWidth="1"/>
    <col min="9233" max="9233" width="32.6640625" style="162" customWidth="1"/>
    <col min="9234" max="9234" width="27.6640625" style="162" customWidth="1"/>
    <col min="9235" max="9235" width="50.109375" style="162" customWidth="1"/>
    <col min="9236" max="9480" width="8.88671875" style="162"/>
    <col min="9481" max="9481" width="27.109375" style="162" customWidth="1"/>
    <col min="9482" max="9482" width="32" style="162" customWidth="1"/>
    <col min="9483" max="9483" width="19.33203125" style="162" customWidth="1"/>
    <col min="9484" max="9484" width="21.6640625" style="162" customWidth="1"/>
    <col min="9485" max="9485" width="19.6640625" style="162" customWidth="1"/>
    <col min="9486" max="9486" width="16.44140625" style="162" customWidth="1"/>
    <col min="9487" max="9487" width="19" style="162" customWidth="1"/>
    <col min="9488" max="9488" width="14" style="162" customWidth="1"/>
    <col min="9489" max="9489" width="32.6640625" style="162" customWidth="1"/>
    <col min="9490" max="9490" width="27.6640625" style="162" customWidth="1"/>
    <col min="9491" max="9491" width="50.109375" style="162" customWidth="1"/>
    <col min="9492" max="9736" width="8.88671875" style="162"/>
    <col min="9737" max="9737" width="27.109375" style="162" customWidth="1"/>
    <col min="9738" max="9738" width="32" style="162" customWidth="1"/>
    <col min="9739" max="9739" width="19.33203125" style="162" customWidth="1"/>
    <col min="9740" max="9740" width="21.6640625" style="162" customWidth="1"/>
    <col min="9741" max="9741" width="19.6640625" style="162" customWidth="1"/>
    <col min="9742" max="9742" width="16.44140625" style="162" customWidth="1"/>
    <col min="9743" max="9743" width="19" style="162" customWidth="1"/>
    <col min="9744" max="9744" width="14" style="162" customWidth="1"/>
    <col min="9745" max="9745" width="32.6640625" style="162" customWidth="1"/>
    <col min="9746" max="9746" width="27.6640625" style="162" customWidth="1"/>
    <col min="9747" max="9747" width="50.109375" style="162" customWidth="1"/>
    <col min="9748" max="9992" width="8.88671875" style="162"/>
    <col min="9993" max="9993" width="27.109375" style="162" customWidth="1"/>
    <col min="9994" max="9994" width="32" style="162" customWidth="1"/>
    <col min="9995" max="9995" width="19.33203125" style="162" customWidth="1"/>
    <col min="9996" max="9996" width="21.6640625" style="162" customWidth="1"/>
    <col min="9997" max="9997" width="19.6640625" style="162" customWidth="1"/>
    <col min="9998" max="9998" width="16.44140625" style="162" customWidth="1"/>
    <col min="9999" max="9999" width="19" style="162" customWidth="1"/>
    <col min="10000" max="10000" width="14" style="162" customWidth="1"/>
    <col min="10001" max="10001" width="32.6640625" style="162" customWidth="1"/>
    <col min="10002" max="10002" width="27.6640625" style="162" customWidth="1"/>
    <col min="10003" max="10003" width="50.109375" style="162" customWidth="1"/>
    <col min="10004" max="10248" width="8.88671875" style="162"/>
    <col min="10249" max="10249" width="27.109375" style="162" customWidth="1"/>
    <col min="10250" max="10250" width="32" style="162" customWidth="1"/>
    <col min="10251" max="10251" width="19.33203125" style="162" customWidth="1"/>
    <col min="10252" max="10252" width="21.6640625" style="162" customWidth="1"/>
    <col min="10253" max="10253" width="19.6640625" style="162" customWidth="1"/>
    <col min="10254" max="10254" width="16.44140625" style="162" customWidth="1"/>
    <col min="10255" max="10255" width="19" style="162" customWidth="1"/>
    <col min="10256" max="10256" width="14" style="162" customWidth="1"/>
    <col min="10257" max="10257" width="32.6640625" style="162" customWidth="1"/>
    <col min="10258" max="10258" width="27.6640625" style="162" customWidth="1"/>
    <col min="10259" max="10259" width="50.109375" style="162" customWidth="1"/>
    <col min="10260" max="10504" width="8.88671875" style="162"/>
    <col min="10505" max="10505" width="27.109375" style="162" customWidth="1"/>
    <col min="10506" max="10506" width="32" style="162" customWidth="1"/>
    <col min="10507" max="10507" width="19.33203125" style="162" customWidth="1"/>
    <col min="10508" max="10508" width="21.6640625" style="162" customWidth="1"/>
    <col min="10509" max="10509" width="19.6640625" style="162" customWidth="1"/>
    <col min="10510" max="10510" width="16.44140625" style="162" customWidth="1"/>
    <col min="10511" max="10511" width="19" style="162" customWidth="1"/>
    <col min="10512" max="10512" width="14" style="162" customWidth="1"/>
    <col min="10513" max="10513" width="32.6640625" style="162" customWidth="1"/>
    <col min="10514" max="10514" width="27.6640625" style="162" customWidth="1"/>
    <col min="10515" max="10515" width="50.109375" style="162" customWidth="1"/>
    <col min="10516" max="10760" width="8.88671875" style="162"/>
    <col min="10761" max="10761" width="27.109375" style="162" customWidth="1"/>
    <col min="10762" max="10762" width="32" style="162" customWidth="1"/>
    <col min="10763" max="10763" width="19.33203125" style="162" customWidth="1"/>
    <col min="10764" max="10764" width="21.6640625" style="162" customWidth="1"/>
    <col min="10765" max="10765" width="19.6640625" style="162" customWidth="1"/>
    <col min="10766" max="10766" width="16.44140625" style="162" customWidth="1"/>
    <col min="10767" max="10767" width="19" style="162" customWidth="1"/>
    <col min="10768" max="10768" width="14" style="162" customWidth="1"/>
    <col min="10769" max="10769" width="32.6640625" style="162" customWidth="1"/>
    <col min="10770" max="10770" width="27.6640625" style="162" customWidth="1"/>
    <col min="10771" max="10771" width="50.109375" style="162" customWidth="1"/>
    <col min="10772" max="11016" width="8.88671875" style="162"/>
    <col min="11017" max="11017" width="27.109375" style="162" customWidth="1"/>
    <col min="11018" max="11018" width="32" style="162" customWidth="1"/>
    <col min="11019" max="11019" width="19.33203125" style="162" customWidth="1"/>
    <col min="11020" max="11020" width="21.6640625" style="162" customWidth="1"/>
    <col min="11021" max="11021" width="19.6640625" style="162" customWidth="1"/>
    <col min="11022" max="11022" width="16.44140625" style="162" customWidth="1"/>
    <col min="11023" max="11023" width="19" style="162" customWidth="1"/>
    <col min="11024" max="11024" width="14" style="162" customWidth="1"/>
    <col min="11025" max="11025" width="32.6640625" style="162" customWidth="1"/>
    <col min="11026" max="11026" width="27.6640625" style="162" customWidth="1"/>
    <col min="11027" max="11027" width="50.109375" style="162" customWidth="1"/>
    <col min="11028" max="11272" width="8.88671875" style="162"/>
    <col min="11273" max="11273" width="27.109375" style="162" customWidth="1"/>
    <col min="11274" max="11274" width="32" style="162" customWidth="1"/>
    <col min="11275" max="11275" width="19.33203125" style="162" customWidth="1"/>
    <col min="11276" max="11276" width="21.6640625" style="162" customWidth="1"/>
    <col min="11277" max="11277" width="19.6640625" style="162" customWidth="1"/>
    <col min="11278" max="11278" width="16.44140625" style="162" customWidth="1"/>
    <col min="11279" max="11279" width="19" style="162" customWidth="1"/>
    <col min="11280" max="11280" width="14" style="162" customWidth="1"/>
    <col min="11281" max="11281" width="32.6640625" style="162" customWidth="1"/>
    <col min="11282" max="11282" width="27.6640625" style="162" customWidth="1"/>
    <col min="11283" max="11283" width="50.109375" style="162" customWidth="1"/>
    <col min="11284" max="11528" width="8.88671875" style="162"/>
    <col min="11529" max="11529" width="27.109375" style="162" customWidth="1"/>
    <col min="11530" max="11530" width="32" style="162" customWidth="1"/>
    <col min="11531" max="11531" width="19.33203125" style="162" customWidth="1"/>
    <col min="11532" max="11532" width="21.6640625" style="162" customWidth="1"/>
    <col min="11533" max="11533" width="19.6640625" style="162" customWidth="1"/>
    <col min="11534" max="11534" width="16.44140625" style="162" customWidth="1"/>
    <col min="11535" max="11535" width="19" style="162" customWidth="1"/>
    <col min="11536" max="11536" width="14" style="162" customWidth="1"/>
    <col min="11537" max="11537" width="32.6640625" style="162" customWidth="1"/>
    <col min="11538" max="11538" width="27.6640625" style="162" customWidth="1"/>
    <col min="11539" max="11539" width="50.109375" style="162" customWidth="1"/>
    <col min="11540" max="11784" width="8.88671875" style="162"/>
    <col min="11785" max="11785" width="27.109375" style="162" customWidth="1"/>
    <col min="11786" max="11786" width="32" style="162" customWidth="1"/>
    <col min="11787" max="11787" width="19.33203125" style="162" customWidth="1"/>
    <col min="11788" max="11788" width="21.6640625" style="162" customWidth="1"/>
    <col min="11789" max="11789" width="19.6640625" style="162" customWidth="1"/>
    <col min="11790" max="11790" width="16.44140625" style="162" customWidth="1"/>
    <col min="11791" max="11791" width="19" style="162" customWidth="1"/>
    <col min="11792" max="11792" width="14" style="162" customWidth="1"/>
    <col min="11793" max="11793" width="32.6640625" style="162" customWidth="1"/>
    <col min="11794" max="11794" width="27.6640625" style="162" customWidth="1"/>
    <col min="11795" max="11795" width="50.109375" style="162" customWidth="1"/>
    <col min="11796" max="12040" width="8.88671875" style="162"/>
    <col min="12041" max="12041" width="27.109375" style="162" customWidth="1"/>
    <col min="12042" max="12042" width="32" style="162" customWidth="1"/>
    <col min="12043" max="12043" width="19.33203125" style="162" customWidth="1"/>
    <col min="12044" max="12044" width="21.6640625" style="162" customWidth="1"/>
    <col min="12045" max="12045" width="19.6640625" style="162" customWidth="1"/>
    <col min="12046" max="12046" width="16.44140625" style="162" customWidth="1"/>
    <col min="12047" max="12047" width="19" style="162" customWidth="1"/>
    <col min="12048" max="12048" width="14" style="162" customWidth="1"/>
    <col min="12049" max="12049" width="32.6640625" style="162" customWidth="1"/>
    <col min="12050" max="12050" width="27.6640625" style="162" customWidth="1"/>
    <col min="12051" max="12051" width="50.109375" style="162" customWidth="1"/>
    <col min="12052" max="12296" width="8.88671875" style="162"/>
    <col min="12297" max="12297" width="27.109375" style="162" customWidth="1"/>
    <col min="12298" max="12298" width="32" style="162" customWidth="1"/>
    <col min="12299" max="12299" width="19.33203125" style="162" customWidth="1"/>
    <col min="12300" max="12300" width="21.6640625" style="162" customWidth="1"/>
    <col min="12301" max="12301" width="19.6640625" style="162" customWidth="1"/>
    <col min="12302" max="12302" width="16.44140625" style="162" customWidth="1"/>
    <col min="12303" max="12303" width="19" style="162" customWidth="1"/>
    <col min="12304" max="12304" width="14" style="162" customWidth="1"/>
    <col min="12305" max="12305" width="32.6640625" style="162" customWidth="1"/>
    <col min="12306" max="12306" width="27.6640625" style="162" customWidth="1"/>
    <col min="12307" max="12307" width="50.109375" style="162" customWidth="1"/>
    <col min="12308" max="12552" width="8.88671875" style="162"/>
    <col min="12553" max="12553" width="27.109375" style="162" customWidth="1"/>
    <col min="12554" max="12554" width="32" style="162" customWidth="1"/>
    <col min="12555" max="12555" width="19.33203125" style="162" customWidth="1"/>
    <col min="12556" max="12556" width="21.6640625" style="162" customWidth="1"/>
    <col min="12557" max="12557" width="19.6640625" style="162" customWidth="1"/>
    <col min="12558" max="12558" width="16.44140625" style="162" customWidth="1"/>
    <col min="12559" max="12559" width="19" style="162" customWidth="1"/>
    <col min="12560" max="12560" width="14" style="162" customWidth="1"/>
    <col min="12561" max="12561" width="32.6640625" style="162" customWidth="1"/>
    <col min="12562" max="12562" width="27.6640625" style="162" customWidth="1"/>
    <col min="12563" max="12563" width="50.109375" style="162" customWidth="1"/>
    <col min="12564" max="12808" width="8.88671875" style="162"/>
    <col min="12809" max="12809" width="27.109375" style="162" customWidth="1"/>
    <col min="12810" max="12810" width="32" style="162" customWidth="1"/>
    <col min="12811" max="12811" width="19.33203125" style="162" customWidth="1"/>
    <col min="12812" max="12812" width="21.6640625" style="162" customWidth="1"/>
    <col min="12813" max="12813" width="19.6640625" style="162" customWidth="1"/>
    <col min="12814" max="12814" width="16.44140625" style="162" customWidth="1"/>
    <col min="12815" max="12815" width="19" style="162" customWidth="1"/>
    <col min="12816" max="12816" width="14" style="162" customWidth="1"/>
    <col min="12817" max="12817" width="32.6640625" style="162" customWidth="1"/>
    <col min="12818" max="12818" width="27.6640625" style="162" customWidth="1"/>
    <col min="12819" max="12819" width="50.109375" style="162" customWidth="1"/>
    <col min="12820" max="13064" width="8.88671875" style="162"/>
    <col min="13065" max="13065" width="27.109375" style="162" customWidth="1"/>
    <col min="13066" max="13066" width="32" style="162" customWidth="1"/>
    <col min="13067" max="13067" width="19.33203125" style="162" customWidth="1"/>
    <col min="13068" max="13068" width="21.6640625" style="162" customWidth="1"/>
    <col min="13069" max="13069" width="19.6640625" style="162" customWidth="1"/>
    <col min="13070" max="13070" width="16.44140625" style="162" customWidth="1"/>
    <col min="13071" max="13071" width="19" style="162" customWidth="1"/>
    <col min="13072" max="13072" width="14" style="162" customWidth="1"/>
    <col min="13073" max="13073" width="32.6640625" style="162" customWidth="1"/>
    <col min="13074" max="13074" width="27.6640625" style="162" customWidth="1"/>
    <col min="13075" max="13075" width="50.109375" style="162" customWidth="1"/>
    <col min="13076" max="13320" width="8.88671875" style="162"/>
    <col min="13321" max="13321" width="27.109375" style="162" customWidth="1"/>
    <col min="13322" max="13322" width="32" style="162" customWidth="1"/>
    <col min="13323" max="13323" width="19.33203125" style="162" customWidth="1"/>
    <col min="13324" max="13324" width="21.6640625" style="162" customWidth="1"/>
    <col min="13325" max="13325" width="19.6640625" style="162" customWidth="1"/>
    <col min="13326" max="13326" width="16.44140625" style="162" customWidth="1"/>
    <col min="13327" max="13327" width="19" style="162" customWidth="1"/>
    <col min="13328" max="13328" width="14" style="162" customWidth="1"/>
    <col min="13329" max="13329" width="32.6640625" style="162" customWidth="1"/>
    <col min="13330" max="13330" width="27.6640625" style="162" customWidth="1"/>
    <col min="13331" max="13331" width="50.109375" style="162" customWidth="1"/>
    <col min="13332" max="13576" width="8.88671875" style="162"/>
    <col min="13577" max="13577" width="27.109375" style="162" customWidth="1"/>
    <col min="13578" max="13578" width="32" style="162" customWidth="1"/>
    <col min="13579" max="13579" width="19.33203125" style="162" customWidth="1"/>
    <col min="13580" max="13580" width="21.6640625" style="162" customWidth="1"/>
    <col min="13581" max="13581" width="19.6640625" style="162" customWidth="1"/>
    <col min="13582" max="13582" width="16.44140625" style="162" customWidth="1"/>
    <col min="13583" max="13583" width="19" style="162" customWidth="1"/>
    <col min="13584" max="13584" width="14" style="162" customWidth="1"/>
    <col min="13585" max="13585" width="32.6640625" style="162" customWidth="1"/>
    <col min="13586" max="13586" width="27.6640625" style="162" customWidth="1"/>
    <col min="13587" max="13587" width="50.109375" style="162" customWidth="1"/>
    <col min="13588" max="13832" width="8.88671875" style="162"/>
    <col min="13833" max="13833" width="27.109375" style="162" customWidth="1"/>
    <col min="13834" max="13834" width="32" style="162" customWidth="1"/>
    <col min="13835" max="13835" width="19.33203125" style="162" customWidth="1"/>
    <col min="13836" max="13836" width="21.6640625" style="162" customWidth="1"/>
    <col min="13837" max="13837" width="19.6640625" style="162" customWidth="1"/>
    <col min="13838" max="13838" width="16.44140625" style="162" customWidth="1"/>
    <col min="13839" max="13839" width="19" style="162" customWidth="1"/>
    <col min="13840" max="13840" width="14" style="162" customWidth="1"/>
    <col min="13841" max="13841" width="32.6640625" style="162" customWidth="1"/>
    <col min="13842" max="13842" width="27.6640625" style="162" customWidth="1"/>
    <col min="13843" max="13843" width="50.109375" style="162" customWidth="1"/>
    <col min="13844" max="14088" width="8.88671875" style="162"/>
    <col min="14089" max="14089" width="27.109375" style="162" customWidth="1"/>
    <col min="14090" max="14090" width="32" style="162" customWidth="1"/>
    <col min="14091" max="14091" width="19.33203125" style="162" customWidth="1"/>
    <col min="14092" max="14092" width="21.6640625" style="162" customWidth="1"/>
    <col min="14093" max="14093" width="19.6640625" style="162" customWidth="1"/>
    <col min="14094" max="14094" width="16.44140625" style="162" customWidth="1"/>
    <col min="14095" max="14095" width="19" style="162" customWidth="1"/>
    <col min="14096" max="14096" width="14" style="162" customWidth="1"/>
    <col min="14097" max="14097" width="32.6640625" style="162" customWidth="1"/>
    <col min="14098" max="14098" width="27.6640625" style="162" customWidth="1"/>
    <col min="14099" max="14099" width="50.109375" style="162" customWidth="1"/>
    <col min="14100" max="14344" width="8.88671875" style="162"/>
    <col min="14345" max="14345" width="27.109375" style="162" customWidth="1"/>
    <col min="14346" max="14346" width="32" style="162" customWidth="1"/>
    <col min="14347" max="14347" width="19.33203125" style="162" customWidth="1"/>
    <col min="14348" max="14348" width="21.6640625" style="162" customWidth="1"/>
    <col min="14349" max="14349" width="19.6640625" style="162" customWidth="1"/>
    <col min="14350" max="14350" width="16.44140625" style="162" customWidth="1"/>
    <col min="14351" max="14351" width="19" style="162" customWidth="1"/>
    <col min="14352" max="14352" width="14" style="162" customWidth="1"/>
    <col min="14353" max="14353" width="32.6640625" style="162" customWidth="1"/>
    <col min="14354" max="14354" width="27.6640625" style="162" customWidth="1"/>
    <col min="14355" max="14355" width="50.109375" style="162" customWidth="1"/>
    <col min="14356" max="14600" width="8.88671875" style="162"/>
    <col min="14601" max="14601" width="27.109375" style="162" customWidth="1"/>
    <col min="14602" max="14602" width="32" style="162" customWidth="1"/>
    <col min="14603" max="14603" width="19.33203125" style="162" customWidth="1"/>
    <col min="14604" max="14604" width="21.6640625" style="162" customWidth="1"/>
    <col min="14605" max="14605" width="19.6640625" style="162" customWidth="1"/>
    <col min="14606" max="14606" width="16.44140625" style="162" customWidth="1"/>
    <col min="14607" max="14607" width="19" style="162" customWidth="1"/>
    <col min="14608" max="14608" width="14" style="162" customWidth="1"/>
    <col min="14609" max="14609" width="32.6640625" style="162" customWidth="1"/>
    <col min="14610" max="14610" width="27.6640625" style="162" customWidth="1"/>
    <col min="14611" max="14611" width="50.109375" style="162" customWidth="1"/>
    <col min="14612" max="14856" width="8.88671875" style="162"/>
    <col min="14857" max="14857" width="27.109375" style="162" customWidth="1"/>
    <col min="14858" max="14858" width="32" style="162" customWidth="1"/>
    <col min="14859" max="14859" width="19.33203125" style="162" customWidth="1"/>
    <col min="14860" max="14860" width="21.6640625" style="162" customWidth="1"/>
    <col min="14861" max="14861" width="19.6640625" style="162" customWidth="1"/>
    <col min="14862" max="14862" width="16.44140625" style="162" customWidth="1"/>
    <col min="14863" max="14863" width="19" style="162" customWidth="1"/>
    <col min="14864" max="14864" width="14" style="162" customWidth="1"/>
    <col min="14865" max="14865" width="32.6640625" style="162" customWidth="1"/>
    <col min="14866" max="14866" width="27.6640625" style="162" customWidth="1"/>
    <col min="14867" max="14867" width="50.109375" style="162" customWidth="1"/>
    <col min="14868" max="15112" width="8.88671875" style="162"/>
    <col min="15113" max="15113" width="27.109375" style="162" customWidth="1"/>
    <col min="15114" max="15114" width="32" style="162" customWidth="1"/>
    <col min="15115" max="15115" width="19.33203125" style="162" customWidth="1"/>
    <col min="15116" max="15116" width="21.6640625" style="162" customWidth="1"/>
    <col min="15117" max="15117" width="19.6640625" style="162" customWidth="1"/>
    <col min="15118" max="15118" width="16.44140625" style="162" customWidth="1"/>
    <col min="15119" max="15119" width="19" style="162" customWidth="1"/>
    <col min="15120" max="15120" width="14" style="162" customWidth="1"/>
    <col min="15121" max="15121" width="32.6640625" style="162" customWidth="1"/>
    <col min="15122" max="15122" width="27.6640625" style="162" customWidth="1"/>
    <col min="15123" max="15123" width="50.109375" style="162" customWidth="1"/>
    <col min="15124" max="15368" width="8.88671875" style="162"/>
    <col min="15369" max="15369" width="27.109375" style="162" customWidth="1"/>
    <col min="15370" max="15370" width="32" style="162" customWidth="1"/>
    <col min="15371" max="15371" width="19.33203125" style="162" customWidth="1"/>
    <col min="15372" max="15372" width="21.6640625" style="162" customWidth="1"/>
    <col min="15373" max="15373" width="19.6640625" style="162" customWidth="1"/>
    <col min="15374" max="15374" width="16.44140625" style="162" customWidth="1"/>
    <col min="15375" max="15375" width="19" style="162" customWidth="1"/>
    <col min="15376" max="15376" width="14" style="162" customWidth="1"/>
    <col min="15377" max="15377" width="32.6640625" style="162" customWidth="1"/>
    <col min="15378" max="15378" width="27.6640625" style="162" customWidth="1"/>
    <col min="15379" max="15379" width="50.109375" style="162" customWidth="1"/>
    <col min="15380" max="15624" width="8.88671875" style="162"/>
    <col min="15625" max="15625" width="27.109375" style="162" customWidth="1"/>
    <col min="15626" max="15626" width="32" style="162" customWidth="1"/>
    <col min="15627" max="15627" width="19.33203125" style="162" customWidth="1"/>
    <col min="15628" max="15628" width="21.6640625" style="162" customWidth="1"/>
    <col min="15629" max="15629" width="19.6640625" style="162" customWidth="1"/>
    <col min="15630" max="15630" width="16.44140625" style="162" customWidth="1"/>
    <col min="15631" max="15631" width="19" style="162" customWidth="1"/>
    <col min="15632" max="15632" width="14" style="162" customWidth="1"/>
    <col min="15633" max="15633" width="32.6640625" style="162" customWidth="1"/>
    <col min="15634" max="15634" width="27.6640625" style="162" customWidth="1"/>
    <col min="15635" max="15635" width="50.109375" style="162" customWidth="1"/>
    <col min="15636" max="15880" width="8.88671875" style="162"/>
    <col min="15881" max="15881" width="27.109375" style="162" customWidth="1"/>
    <col min="15882" max="15882" width="32" style="162" customWidth="1"/>
    <col min="15883" max="15883" width="19.33203125" style="162" customWidth="1"/>
    <col min="15884" max="15884" width="21.6640625" style="162" customWidth="1"/>
    <col min="15885" max="15885" width="19.6640625" style="162" customWidth="1"/>
    <col min="15886" max="15886" width="16.44140625" style="162" customWidth="1"/>
    <col min="15887" max="15887" width="19" style="162" customWidth="1"/>
    <col min="15888" max="15888" width="14" style="162" customWidth="1"/>
    <col min="15889" max="15889" width="32.6640625" style="162" customWidth="1"/>
    <col min="15890" max="15890" width="27.6640625" style="162" customWidth="1"/>
    <col min="15891" max="15891" width="50.109375" style="162" customWidth="1"/>
    <col min="15892" max="16136" width="8.88671875" style="162"/>
    <col min="16137" max="16137" width="27.109375" style="162" customWidth="1"/>
    <col min="16138" max="16138" width="32" style="162" customWidth="1"/>
    <col min="16139" max="16139" width="19.33203125" style="162" customWidth="1"/>
    <col min="16140" max="16140" width="21.6640625" style="162" customWidth="1"/>
    <col min="16141" max="16141" width="19.6640625" style="162" customWidth="1"/>
    <col min="16142" max="16142" width="16.44140625" style="162" customWidth="1"/>
    <col min="16143" max="16143" width="19" style="162" customWidth="1"/>
    <col min="16144" max="16144" width="14" style="162" customWidth="1"/>
    <col min="16145" max="16145" width="32.6640625" style="162" customWidth="1"/>
    <col min="16146" max="16146" width="27.6640625" style="162" customWidth="1"/>
    <col min="16147" max="16147" width="50.109375" style="162" customWidth="1"/>
    <col min="16148" max="16381" width="8.88671875" style="162"/>
    <col min="16382" max="16384" width="9.109375" style="162" customWidth="1"/>
  </cols>
  <sheetData>
    <row r="1" spans="1:19" s="125" customFormat="1" ht="17.399999999999999">
      <c r="A1" s="410" t="s">
        <v>195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0"/>
      <c r="P1" s="410"/>
    </row>
    <row r="2" spans="1:19" s="126" customFormat="1" ht="18.600000000000001">
      <c r="A2" s="411" t="s">
        <v>196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</row>
    <row r="3" spans="1:19" s="127" customFormat="1" ht="19.8">
      <c r="A3" s="412" t="s">
        <v>197</v>
      </c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</row>
    <row r="4" spans="1:19" s="128" customFormat="1" ht="21">
      <c r="A4" s="413" t="s">
        <v>198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</row>
    <row r="5" spans="1:19" s="127" customFormat="1" ht="19.8">
      <c r="A5" s="412" t="s">
        <v>460</v>
      </c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</row>
    <row r="6" spans="1:19" s="129" customFormat="1" ht="17.399999999999999">
      <c r="A6" s="408" t="s">
        <v>199</v>
      </c>
      <c r="B6" s="408"/>
      <c r="C6" s="408"/>
      <c r="D6" s="408"/>
      <c r="E6" s="408"/>
      <c r="F6" s="408"/>
      <c r="G6" s="408"/>
      <c r="H6" s="408"/>
      <c r="I6" s="408"/>
      <c r="J6" s="408"/>
      <c r="K6" s="408"/>
      <c r="L6" s="408"/>
      <c r="M6" s="408"/>
      <c r="N6" s="408"/>
      <c r="O6" s="408"/>
      <c r="P6" s="408"/>
    </row>
    <row r="7" spans="1:19" s="276" customFormat="1" ht="11.4">
      <c r="A7" s="272"/>
      <c r="B7" s="272"/>
      <c r="C7" s="273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5"/>
      <c r="R7" s="275"/>
      <c r="S7" s="275"/>
    </row>
    <row r="8" spans="1:19" ht="25.2">
      <c r="A8" s="414" t="s">
        <v>381</v>
      </c>
      <c r="B8" s="414"/>
      <c r="C8" s="414"/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277"/>
      <c r="R8" s="277"/>
      <c r="S8" s="277"/>
    </row>
    <row r="9" spans="1:19" s="276" customFormat="1" ht="10.8">
      <c r="A9" s="278"/>
      <c r="B9" s="278"/>
      <c r="C9" s="279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5"/>
      <c r="R9" s="275"/>
      <c r="S9" s="275"/>
    </row>
    <row r="10" spans="1:19" ht="15" customHeight="1">
      <c r="A10" s="135" t="str">
        <f>TSB!A10</f>
        <v xml:space="preserve">योजना / निर्माण कार्यको नामः </v>
      </c>
      <c r="B10" s="125"/>
      <c r="D10" s="125"/>
      <c r="E10" s="125"/>
      <c r="F10" s="125"/>
      <c r="G10" s="125"/>
      <c r="H10" s="125"/>
      <c r="I10" s="125"/>
      <c r="J10" s="125"/>
      <c r="K10" s="125"/>
      <c r="N10" s="125"/>
      <c r="O10" s="125"/>
      <c r="P10" s="125"/>
    </row>
    <row r="11" spans="1:19" ht="15" customHeight="1">
      <c r="A11" s="135" t="s">
        <v>382</v>
      </c>
      <c r="B11" s="125"/>
      <c r="D11" s="125"/>
      <c r="E11" s="125"/>
      <c r="F11" s="125"/>
      <c r="G11" s="125"/>
      <c r="H11" s="125"/>
      <c r="I11" s="125"/>
      <c r="J11" s="125"/>
      <c r="K11" s="125"/>
      <c r="N11" s="125"/>
      <c r="O11" s="125"/>
      <c r="P11" s="125"/>
    </row>
    <row r="12" spans="1:19" ht="15" customHeight="1">
      <c r="A12" s="135" t="s">
        <v>383</v>
      </c>
      <c r="B12" s="125"/>
      <c r="D12" s="125"/>
      <c r="E12" s="125"/>
      <c r="F12" s="125"/>
      <c r="G12" s="125"/>
      <c r="H12" s="125"/>
      <c r="I12" s="125"/>
      <c r="J12" s="125"/>
      <c r="K12" s="125"/>
      <c r="N12" s="125"/>
      <c r="O12" s="125"/>
      <c r="P12" s="125"/>
    </row>
    <row r="13" spans="1:19" ht="15" customHeight="1">
      <c r="A13" s="135" t="str">
        <f>TSB!H9</f>
        <v xml:space="preserve">सम्झौता नं.: </v>
      </c>
      <c r="B13" s="125"/>
      <c r="C13" s="280"/>
      <c r="D13" s="125"/>
      <c r="E13" s="125"/>
      <c r="F13" s="125"/>
      <c r="G13" s="125"/>
      <c r="H13" s="125"/>
      <c r="I13" s="125"/>
      <c r="J13" s="125"/>
      <c r="K13" s="125"/>
      <c r="L13" s="125" t="s">
        <v>438</v>
      </c>
      <c r="N13" s="125"/>
      <c r="O13" s="125"/>
      <c r="P13" s="125"/>
    </row>
    <row r="14" spans="1:19" ht="15" customHeight="1">
      <c r="A14" s="125" t="s">
        <v>384</v>
      </c>
      <c r="B14" s="125"/>
      <c r="D14" s="468" t="e">
        <f>#REF!</f>
        <v>#REF!</v>
      </c>
      <c r="E14" s="468"/>
      <c r="F14" s="468"/>
      <c r="G14" s="125"/>
      <c r="H14" s="125"/>
      <c r="I14" s="125"/>
      <c r="J14" s="125"/>
      <c r="K14" s="125"/>
      <c r="L14" s="125" t="s">
        <v>437</v>
      </c>
      <c r="N14" s="125"/>
      <c r="O14" s="125"/>
      <c r="P14" s="125"/>
    </row>
    <row r="15" spans="1:19" ht="15" customHeight="1">
      <c r="A15" s="125" t="s">
        <v>385</v>
      </c>
      <c r="B15" s="125"/>
      <c r="D15" s="468">
        <f>L36</f>
        <v>0</v>
      </c>
      <c r="E15" s="468"/>
      <c r="F15" s="468"/>
      <c r="G15" s="124"/>
      <c r="H15" s="124"/>
      <c r="I15" s="124"/>
      <c r="J15" s="131"/>
      <c r="K15" s="131"/>
      <c r="L15" s="125" t="s">
        <v>439</v>
      </c>
      <c r="M15" s="125"/>
      <c r="N15" s="125"/>
      <c r="O15" s="125"/>
      <c r="P15" s="131"/>
    </row>
    <row r="16" spans="1:19" ht="15" customHeight="1">
      <c r="A16" s="125" t="s">
        <v>386</v>
      </c>
      <c r="B16" s="125"/>
      <c r="D16" s="469" t="e">
        <f>ROUND((D15-D14)/D14,4)</f>
        <v>#REF!</v>
      </c>
      <c r="E16" s="469"/>
      <c r="F16" s="469"/>
      <c r="G16" s="124"/>
      <c r="H16" s="124"/>
      <c r="I16" s="124"/>
      <c r="J16" s="124"/>
      <c r="K16" s="124"/>
      <c r="L16" s="125" t="s">
        <v>440</v>
      </c>
      <c r="M16" s="125"/>
      <c r="N16" s="125"/>
      <c r="O16" s="125"/>
      <c r="P16" s="125"/>
    </row>
    <row r="17" spans="1:16" ht="15" customHeight="1">
      <c r="A17" s="125" t="s">
        <v>387</v>
      </c>
      <c r="B17" s="125"/>
      <c r="D17" s="469" t="s">
        <v>279</v>
      </c>
      <c r="E17" s="469"/>
      <c r="F17" s="469"/>
      <c r="G17" s="125"/>
      <c r="H17" s="125"/>
      <c r="I17" s="125"/>
      <c r="J17" s="125"/>
      <c r="K17" s="125"/>
      <c r="L17" s="125" t="s">
        <v>441</v>
      </c>
      <c r="M17" s="125"/>
      <c r="N17" s="125"/>
      <c r="O17" s="125"/>
      <c r="P17" s="125"/>
    </row>
    <row r="18" spans="1:16" s="281" customFormat="1" ht="17.399999999999999" customHeight="1">
      <c r="A18" s="491" t="s">
        <v>388</v>
      </c>
      <c r="B18" s="491" t="s">
        <v>240</v>
      </c>
      <c r="C18" s="492" t="s">
        <v>389</v>
      </c>
      <c r="D18" s="470" t="s">
        <v>390</v>
      </c>
      <c r="E18" s="471"/>
      <c r="F18" s="472"/>
      <c r="G18" s="470" t="s">
        <v>391</v>
      </c>
      <c r="H18" s="471"/>
      <c r="I18" s="472"/>
      <c r="J18" s="470" t="s">
        <v>392</v>
      </c>
      <c r="K18" s="471"/>
      <c r="L18" s="472"/>
      <c r="M18" s="470" t="s">
        <v>393</v>
      </c>
      <c r="N18" s="471"/>
      <c r="O18" s="472"/>
      <c r="P18" s="476" t="s">
        <v>248</v>
      </c>
    </row>
    <row r="19" spans="1:16" s="281" customFormat="1" ht="17.399999999999999" customHeight="1">
      <c r="A19" s="491"/>
      <c r="B19" s="491"/>
      <c r="C19" s="492"/>
      <c r="D19" s="473"/>
      <c r="E19" s="474"/>
      <c r="F19" s="475"/>
      <c r="G19" s="473"/>
      <c r="H19" s="474"/>
      <c r="I19" s="475"/>
      <c r="J19" s="473"/>
      <c r="K19" s="474"/>
      <c r="L19" s="475"/>
      <c r="M19" s="473"/>
      <c r="N19" s="474"/>
      <c r="O19" s="475"/>
      <c r="P19" s="477"/>
    </row>
    <row r="20" spans="1:16" ht="17.399999999999999">
      <c r="A20" s="491"/>
      <c r="B20" s="491"/>
      <c r="C20" s="492"/>
      <c r="D20" s="282" t="s">
        <v>394</v>
      </c>
      <c r="E20" s="282" t="s">
        <v>395</v>
      </c>
      <c r="F20" s="282" t="s">
        <v>212</v>
      </c>
      <c r="G20" s="282" t="s">
        <v>394</v>
      </c>
      <c r="H20" s="282" t="s">
        <v>395</v>
      </c>
      <c r="I20" s="282" t="s">
        <v>212</v>
      </c>
      <c r="J20" s="282" t="s">
        <v>394</v>
      </c>
      <c r="K20" s="282" t="s">
        <v>395</v>
      </c>
      <c r="L20" s="282" t="s">
        <v>212</v>
      </c>
      <c r="M20" s="282" t="s">
        <v>394</v>
      </c>
      <c r="N20" s="282" t="s">
        <v>395</v>
      </c>
      <c r="O20" s="282" t="s">
        <v>212</v>
      </c>
      <c r="P20" s="283"/>
    </row>
    <row r="21" spans="1:16" s="276" customFormat="1" ht="11.4">
      <c r="A21" s="142" t="s">
        <v>252</v>
      </c>
      <c r="B21" s="142" t="s">
        <v>253</v>
      </c>
      <c r="C21" s="142" t="s">
        <v>254</v>
      </c>
      <c r="D21" s="141" t="s">
        <v>255</v>
      </c>
      <c r="E21" s="141" t="s">
        <v>256</v>
      </c>
      <c r="F21" s="141" t="s">
        <v>257</v>
      </c>
      <c r="G21" s="141" t="s">
        <v>258</v>
      </c>
      <c r="H21" s="141" t="s">
        <v>396</v>
      </c>
      <c r="I21" s="141" t="s">
        <v>260</v>
      </c>
      <c r="J21" s="141" t="s">
        <v>261</v>
      </c>
      <c r="K21" s="141" t="s">
        <v>397</v>
      </c>
      <c r="L21" s="141" t="s">
        <v>398</v>
      </c>
      <c r="M21" s="141" t="s">
        <v>399</v>
      </c>
      <c r="N21" s="141" t="s">
        <v>265</v>
      </c>
      <c r="O21" s="141" t="s">
        <v>400</v>
      </c>
      <c r="P21" s="141" t="s">
        <v>401</v>
      </c>
    </row>
    <row r="22" spans="1:16" s="18" customFormat="1">
      <c r="A22" s="284">
        <v>1</v>
      </c>
      <c r="B22" s="284">
        <v>1</v>
      </c>
      <c r="C22" s="285"/>
      <c r="D22" s="148"/>
      <c r="E22" s="148"/>
      <c r="F22" s="148">
        <f>ROUND(D22*E22,2)</f>
        <v>0</v>
      </c>
      <c r="G22" s="148"/>
      <c r="H22" s="148"/>
      <c r="I22" s="148"/>
      <c r="J22" s="148"/>
      <c r="K22" s="148"/>
      <c r="L22" s="148">
        <f>ROUND(J22*K22,2)</f>
        <v>0</v>
      </c>
      <c r="M22" s="148">
        <f>J22-D22</f>
        <v>0</v>
      </c>
      <c r="N22" s="148">
        <f>K22-E22</f>
        <v>0</v>
      </c>
      <c r="O22" s="148">
        <f>L22-F22</f>
        <v>0</v>
      </c>
      <c r="P22" s="147"/>
    </row>
    <row r="23" spans="1:16" s="18" customFormat="1">
      <c r="A23" s="284">
        <f>A22+1</f>
        <v>2</v>
      </c>
      <c r="B23" s="284">
        <f>B22+1</f>
        <v>2</v>
      </c>
      <c r="C23" s="285"/>
      <c r="D23" s="148"/>
      <c r="E23" s="148"/>
      <c r="F23" s="148">
        <f t="shared" ref="F23:F32" si="0">ROUND(D23*E23,2)</f>
        <v>0</v>
      </c>
      <c r="G23" s="148"/>
      <c r="H23" s="148"/>
      <c r="I23" s="148"/>
      <c r="J23" s="148"/>
      <c r="K23" s="148"/>
      <c r="L23" s="148">
        <f t="shared" ref="L23:L32" si="1">ROUND(J23*K23,2)</f>
        <v>0</v>
      </c>
      <c r="M23" s="148">
        <f t="shared" ref="M23:O32" si="2">J23-D23</f>
        <v>0</v>
      </c>
      <c r="N23" s="148">
        <f t="shared" si="2"/>
        <v>0</v>
      </c>
      <c r="O23" s="148">
        <f t="shared" si="2"/>
        <v>0</v>
      </c>
      <c r="P23" s="147"/>
    </row>
    <row r="24" spans="1:16" s="18" customFormat="1">
      <c r="A24" s="284">
        <f t="shared" ref="A24:B32" si="3">A23+1</f>
        <v>3</v>
      </c>
      <c r="B24" s="284">
        <f t="shared" si="3"/>
        <v>3</v>
      </c>
      <c r="C24" s="285"/>
      <c r="D24" s="148"/>
      <c r="E24" s="148"/>
      <c r="F24" s="148">
        <f t="shared" si="0"/>
        <v>0</v>
      </c>
      <c r="G24" s="148"/>
      <c r="H24" s="148"/>
      <c r="I24" s="148"/>
      <c r="J24" s="148"/>
      <c r="K24" s="148"/>
      <c r="L24" s="148">
        <f t="shared" si="1"/>
        <v>0</v>
      </c>
      <c r="M24" s="148">
        <f t="shared" si="2"/>
        <v>0</v>
      </c>
      <c r="N24" s="148">
        <f t="shared" si="2"/>
        <v>0</v>
      </c>
      <c r="O24" s="148">
        <f t="shared" si="2"/>
        <v>0</v>
      </c>
      <c r="P24" s="147"/>
    </row>
    <row r="25" spans="1:16" s="18" customFormat="1">
      <c r="A25" s="284">
        <f t="shared" si="3"/>
        <v>4</v>
      </c>
      <c r="B25" s="284">
        <f t="shared" si="3"/>
        <v>4</v>
      </c>
      <c r="C25" s="285"/>
      <c r="D25" s="148"/>
      <c r="E25" s="148"/>
      <c r="F25" s="148">
        <f t="shared" si="0"/>
        <v>0</v>
      </c>
      <c r="G25" s="148"/>
      <c r="H25" s="148"/>
      <c r="I25" s="148"/>
      <c r="J25" s="148"/>
      <c r="K25" s="148"/>
      <c r="L25" s="148">
        <f t="shared" si="1"/>
        <v>0</v>
      </c>
      <c r="M25" s="148">
        <f t="shared" si="2"/>
        <v>0</v>
      </c>
      <c r="N25" s="148">
        <f t="shared" si="2"/>
        <v>0</v>
      </c>
      <c r="O25" s="148">
        <f t="shared" si="2"/>
        <v>0</v>
      </c>
      <c r="P25" s="147"/>
    </row>
    <row r="26" spans="1:16" s="18" customFormat="1">
      <c r="A26" s="284">
        <f t="shared" si="3"/>
        <v>5</v>
      </c>
      <c r="B26" s="284">
        <f t="shared" si="3"/>
        <v>5</v>
      </c>
      <c r="C26" s="285"/>
      <c r="D26" s="148"/>
      <c r="E26" s="148"/>
      <c r="F26" s="148">
        <f t="shared" si="0"/>
        <v>0</v>
      </c>
      <c r="G26" s="148"/>
      <c r="H26" s="148"/>
      <c r="I26" s="148"/>
      <c r="J26" s="148"/>
      <c r="K26" s="148"/>
      <c r="L26" s="148">
        <f t="shared" si="1"/>
        <v>0</v>
      </c>
      <c r="M26" s="148">
        <f t="shared" si="2"/>
        <v>0</v>
      </c>
      <c r="N26" s="148">
        <f t="shared" si="2"/>
        <v>0</v>
      </c>
      <c r="O26" s="148">
        <f t="shared" si="2"/>
        <v>0</v>
      </c>
      <c r="P26" s="147"/>
    </row>
    <row r="27" spans="1:16" s="18" customFormat="1">
      <c r="A27" s="284">
        <f t="shared" si="3"/>
        <v>6</v>
      </c>
      <c r="B27" s="284">
        <f t="shared" si="3"/>
        <v>6</v>
      </c>
      <c r="C27" s="285"/>
      <c r="D27" s="148"/>
      <c r="E27" s="148"/>
      <c r="F27" s="148">
        <f t="shared" si="0"/>
        <v>0</v>
      </c>
      <c r="G27" s="148"/>
      <c r="H27" s="148"/>
      <c r="I27" s="148"/>
      <c r="J27" s="148"/>
      <c r="K27" s="148"/>
      <c r="L27" s="148">
        <f t="shared" si="1"/>
        <v>0</v>
      </c>
      <c r="M27" s="148">
        <f t="shared" si="2"/>
        <v>0</v>
      </c>
      <c r="N27" s="148">
        <f t="shared" si="2"/>
        <v>0</v>
      </c>
      <c r="O27" s="148">
        <f t="shared" si="2"/>
        <v>0</v>
      </c>
      <c r="P27" s="147"/>
    </row>
    <row r="28" spans="1:16" s="18" customFormat="1">
      <c r="A28" s="284">
        <f t="shared" si="3"/>
        <v>7</v>
      </c>
      <c r="B28" s="284">
        <f t="shared" si="3"/>
        <v>7</v>
      </c>
      <c r="C28" s="285"/>
      <c r="D28" s="148"/>
      <c r="E28" s="148"/>
      <c r="F28" s="148">
        <f t="shared" si="0"/>
        <v>0</v>
      </c>
      <c r="G28" s="148"/>
      <c r="H28" s="148"/>
      <c r="I28" s="148"/>
      <c r="J28" s="148"/>
      <c r="K28" s="148"/>
      <c r="L28" s="148">
        <f t="shared" si="1"/>
        <v>0</v>
      </c>
      <c r="M28" s="148">
        <f t="shared" si="2"/>
        <v>0</v>
      </c>
      <c r="N28" s="148">
        <f t="shared" si="2"/>
        <v>0</v>
      </c>
      <c r="O28" s="148">
        <f t="shared" si="2"/>
        <v>0</v>
      </c>
      <c r="P28" s="147"/>
    </row>
    <row r="29" spans="1:16" s="18" customFormat="1">
      <c r="A29" s="284">
        <f t="shared" si="3"/>
        <v>8</v>
      </c>
      <c r="B29" s="284">
        <f t="shared" si="3"/>
        <v>8</v>
      </c>
      <c r="C29" s="285"/>
      <c r="D29" s="148"/>
      <c r="E29" s="148"/>
      <c r="F29" s="148">
        <f t="shared" si="0"/>
        <v>0</v>
      </c>
      <c r="G29" s="148"/>
      <c r="H29" s="148"/>
      <c r="I29" s="148"/>
      <c r="J29" s="148"/>
      <c r="K29" s="148"/>
      <c r="L29" s="148">
        <f t="shared" si="1"/>
        <v>0</v>
      </c>
      <c r="M29" s="148">
        <f t="shared" si="2"/>
        <v>0</v>
      </c>
      <c r="N29" s="148">
        <f t="shared" si="2"/>
        <v>0</v>
      </c>
      <c r="O29" s="148">
        <f t="shared" si="2"/>
        <v>0</v>
      </c>
      <c r="P29" s="147"/>
    </row>
    <row r="30" spans="1:16" s="18" customFormat="1">
      <c r="A30" s="284">
        <f t="shared" si="3"/>
        <v>9</v>
      </c>
      <c r="B30" s="284">
        <f t="shared" si="3"/>
        <v>9</v>
      </c>
      <c r="C30" s="285"/>
      <c r="D30" s="148"/>
      <c r="E30" s="148"/>
      <c r="F30" s="148">
        <f t="shared" si="0"/>
        <v>0</v>
      </c>
      <c r="G30" s="148"/>
      <c r="H30" s="148"/>
      <c r="I30" s="148"/>
      <c r="J30" s="148"/>
      <c r="K30" s="148"/>
      <c r="L30" s="148">
        <f t="shared" si="1"/>
        <v>0</v>
      </c>
      <c r="M30" s="148">
        <f t="shared" si="2"/>
        <v>0</v>
      </c>
      <c r="N30" s="148">
        <f t="shared" si="2"/>
        <v>0</v>
      </c>
      <c r="O30" s="148">
        <f t="shared" si="2"/>
        <v>0</v>
      </c>
      <c r="P30" s="147"/>
    </row>
    <row r="31" spans="1:16" s="18" customFormat="1">
      <c r="A31" s="284">
        <f t="shared" si="3"/>
        <v>10</v>
      </c>
      <c r="B31" s="284">
        <f t="shared" si="3"/>
        <v>10</v>
      </c>
      <c r="C31" s="285"/>
      <c r="D31" s="148"/>
      <c r="E31" s="148"/>
      <c r="F31" s="148">
        <f t="shared" si="0"/>
        <v>0</v>
      </c>
      <c r="G31" s="148"/>
      <c r="H31" s="148"/>
      <c r="I31" s="148"/>
      <c r="J31" s="148"/>
      <c r="K31" s="148"/>
      <c r="L31" s="148">
        <f t="shared" si="1"/>
        <v>0</v>
      </c>
      <c r="M31" s="148">
        <f t="shared" si="2"/>
        <v>0</v>
      </c>
      <c r="N31" s="148">
        <f t="shared" si="2"/>
        <v>0</v>
      </c>
      <c r="O31" s="148">
        <f t="shared" si="2"/>
        <v>0</v>
      </c>
      <c r="P31" s="147"/>
    </row>
    <row r="32" spans="1:16" s="18" customFormat="1">
      <c r="A32" s="284">
        <f t="shared" si="3"/>
        <v>11</v>
      </c>
      <c r="B32" s="284">
        <f t="shared" si="3"/>
        <v>11</v>
      </c>
      <c r="C32" s="285"/>
      <c r="D32" s="148"/>
      <c r="E32" s="148"/>
      <c r="F32" s="148">
        <f t="shared" si="0"/>
        <v>0</v>
      </c>
      <c r="G32" s="148"/>
      <c r="H32" s="148"/>
      <c r="I32" s="148"/>
      <c r="J32" s="148"/>
      <c r="K32" s="148"/>
      <c r="L32" s="148">
        <f t="shared" si="1"/>
        <v>0</v>
      </c>
      <c r="M32" s="148">
        <f t="shared" si="2"/>
        <v>0</v>
      </c>
      <c r="N32" s="148">
        <f t="shared" si="2"/>
        <v>0</v>
      </c>
      <c r="O32" s="148">
        <f t="shared" si="2"/>
        <v>0</v>
      </c>
      <c r="P32" s="147"/>
    </row>
    <row r="33" spans="1:19" ht="17.399999999999999">
      <c r="A33" s="286"/>
      <c r="B33" s="287"/>
      <c r="C33" s="288" t="s">
        <v>212</v>
      </c>
      <c r="D33" s="289"/>
      <c r="E33" s="290"/>
      <c r="F33" s="291">
        <f>SUM(F23:F32)</f>
        <v>0</v>
      </c>
      <c r="G33" s="290"/>
      <c r="H33" s="290"/>
      <c r="I33" s="291"/>
      <c r="J33" s="290"/>
      <c r="K33" s="290"/>
      <c r="L33" s="291">
        <f>SUM(L23:L32)</f>
        <v>0</v>
      </c>
      <c r="M33" s="290"/>
      <c r="N33" s="290"/>
      <c r="O33" s="291">
        <f>SUM(O23:O32)</f>
        <v>0</v>
      </c>
      <c r="P33" s="292"/>
      <c r="Q33" s="293"/>
    </row>
    <row r="34" spans="1:19" ht="17.399999999999999">
      <c r="A34" s="286"/>
      <c r="B34" s="287"/>
      <c r="C34" s="294" t="s">
        <v>268</v>
      </c>
      <c r="D34" s="290"/>
      <c r="E34" s="290"/>
      <c r="F34" s="290">
        <f>ROUND(F33*13%,2)</f>
        <v>0</v>
      </c>
      <c r="G34" s="290"/>
      <c r="H34" s="290"/>
      <c r="I34" s="290"/>
      <c r="J34" s="290"/>
      <c r="K34" s="290"/>
      <c r="L34" s="290">
        <f>ROUND(L33*13%,2)</f>
        <v>0</v>
      </c>
      <c r="M34" s="290"/>
      <c r="N34" s="290"/>
      <c r="O34" s="290">
        <f>L34-F34</f>
        <v>0</v>
      </c>
      <c r="P34" s="292"/>
      <c r="Q34" s="293"/>
    </row>
    <row r="35" spans="1:19" ht="17.399999999999999">
      <c r="A35" s="286"/>
      <c r="B35" s="287"/>
      <c r="C35" s="294" t="s">
        <v>269</v>
      </c>
      <c r="D35" s="290"/>
      <c r="E35" s="290"/>
      <c r="F35" s="290">
        <f>F22</f>
        <v>0</v>
      </c>
      <c r="G35" s="290"/>
      <c r="H35" s="290"/>
      <c r="I35" s="290"/>
      <c r="J35" s="290"/>
      <c r="K35" s="290"/>
      <c r="L35" s="290">
        <f>L22</f>
        <v>0</v>
      </c>
      <c r="M35" s="290"/>
      <c r="N35" s="290"/>
      <c r="O35" s="290">
        <f>O22</f>
        <v>0</v>
      </c>
      <c r="P35" s="292"/>
      <c r="Q35" s="293"/>
    </row>
    <row r="36" spans="1:19" ht="17.399999999999999" customHeight="1">
      <c r="A36" s="286"/>
      <c r="B36" s="287"/>
      <c r="C36" s="288" t="s">
        <v>271</v>
      </c>
      <c r="D36" s="292"/>
      <c r="E36" s="292"/>
      <c r="F36" s="295">
        <f>ROUND(SUM(F33:F35),2)</f>
        <v>0</v>
      </c>
      <c r="G36" s="292"/>
      <c r="H36" s="292"/>
      <c r="I36" s="291"/>
      <c r="J36" s="292"/>
      <c r="K36" s="292"/>
      <c r="L36" s="295">
        <f>SUM(L33:L35)</f>
        <v>0</v>
      </c>
      <c r="M36" s="291"/>
      <c r="N36" s="292"/>
      <c r="O36" s="291">
        <f>ROUND(SUM(O33:O35),2)</f>
        <v>0</v>
      </c>
      <c r="P36" s="292"/>
      <c r="Q36" s="293"/>
      <c r="R36" s="293">
        <f>ROUND(TSB!H36,2)</f>
        <v>0</v>
      </c>
      <c r="S36" s="296" t="b">
        <f>R36=L36</f>
        <v>1</v>
      </c>
    </row>
    <row r="37" spans="1:19" s="300" customFormat="1" ht="6.6">
      <c r="A37" s="297"/>
      <c r="B37" s="297"/>
      <c r="C37" s="298"/>
      <c r="D37" s="297"/>
      <c r="E37" s="297"/>
      <c r="F37" s="297"/>
      <c r="G37" s="297"/>
      <c r="H37" s="297"/>
      <c r="I37" s="297"/>
      <c r="J37" s="297"/>
      <c r="K37" s="297"/>
      <c r="L37" s="297"/>
      <c r="M37" s="297"/>
      <c r="N37" s="297"/>
      <c r="O37" s="297"/>
      <c r="P37" s="297"/>
      <c r="Q37" s="299"/>
    </row>
    <row r="38" spans="1:19" s="307" customFormat="1" ht="17.399999999999999" customHeight="1">
      <c r="A38" s="301" t="e">
        <f>CONCATENATE("क) स्वीकृत लागत अनुमान (इष्टिमेट) भन्दा घटि बढी खर्च रू.  ",O36,", प्रतिशत (%): ",D16*100,"%")</f>
        <v>#REF!</v>
      </c>
      <c r="B38" s="302"/>
      <c r="C38" s="303"/>
      <c r="D38" s="302"/>
      <c r="E38" s="302"/>
      <c r="F38" s="302"/>
      <c r="G38" s="302"/>
      <c r="H38" s="302"/>
      <c r="I38" s="304"/>
      <c r="J38" s="305"/>
      <c r="K38" s="305"/>
      <c r="L38" s="306"/>
      <c r="M38" s="478" t="s">
        <v>402</v>
      </c>
      <c r="N38" s="479"/>
      <c r="O38" s="479"/>
      <c r="P38" s="480"/>
    </row>
    <row r="39" spans="1:19" s="307" customFormat="1" ht="17.399999999999999">
      <c r="A39" s="308" t="e">
        <f>CONCATENATE("ख) घटी / बढीको पुस्ट्याइँ: लागत अनुमानको तुलनामा निर्माण व्यवसायीले कबोल गरेको अङ्क  ",-ROUND((F36-TSB!F36)/WAR!F36%,2),"% कम भएको साथै सम्झौताको तुलनामा उल्लेख्य फरक नरहेको ")</f>
        <v>#DIV/0!</v>
      </c>
      <c r="B39" s="309"/>
      <c r="C39" s="310"/>
      <c r="D39" s="309"/>
      <c r="E39" s="309"/>
      <c r="F39" s="309"/>
      <c r="G39" s="309"/>
      <c r="H39" s="309"/>
      <c r="I39" s="134"/>
      <c r="J39" s="134"/>
      <c r="K39" s="134"/>
      <c r="L39" s="311"/>
      <c r="M39" s="481"/>
      <c r="N39" s="482"/>
      <c r="O39" s="482"/>
      <c r="P39" s="483"/>
    </row>
    <row r="40" spans="1:19" s="307" customFormat="1" ht="17.399999999999999">
      <c r="A40" s="308"/>
      <c r="B40" s="309"/>
      <c r="C40" s="310"/>
      <c r="D40" s="309"/>
      <c r="E40" s="309"/>
      <c r="F40" s="309"/>
      <c r="G40" s="309"/>
      <c r="H40" s="309"/>
      <c r="I40" s="134"/>
      <c r="J40" s="134"/>
      <c r="K40" s="134"/>
      <c r="L40" s="311"/>
      <c r="M40" s="481"/>
      <c r="N40" s="482"/>
      <c r="O40" s="482"/>
      <c r="P40" s="483"/>
    </row>
    <row r="41" spans="1:19" s="307" customFormat="1" ht="17.399999999999999">
      <c r="A41" s="308"/>
      <c r="B41" s="309"/>
      <c r="C41" s="310"/>
      <c r="D41" s="309"/>
      <c r="E41" s="309"/>
      <c r="F41" s="309"/>
      <c r="G41" s="309"/>
      <c r="H41" s="309"/>
      <c r="I41" s="134"/>
      <c r="J41" s="134"/>
      <c r="K41" s="134"/>
      <c r="L41" s="311"/>
      <c r="M41" s="481"/>
      <c r="N41" s="482"/>
      <c r="O41" s="482"/>
      <c r="P41" s="483"/>
    </row>
    <row r="42" spans="1:19" s="307" customFormat="1" ht="17.399999999999999">
      <c r="A42" s="487" t="s">
        <v>403</v>
      </c>
      <c r="B42" s="488"/>
      <c r="C42" s="488"/>
      <c r="D42" s="488"/>
      <c r="E42" s="488"/>
      <c r="F42" s="488"/>
      <c r="G42" s="488"/>
      <c r="H42" s="488"/>
      <c r="I42" s="488"/>
      <c r="J42" s="488"/>
      <c r="K42" s="488"/>
      <c r="L42" s="489"/>
      <c r="M42" s="484"/>
      <c r="N42" s="485"/>
      <c r="O42" s="485"/>
      <c r="P42" s="486"/>
    </row>
    <row r="43" spans="1:19" s="319" customFormat="1" ht="17.399999999999999">
      <c r="A43" s="312" t="s">
        <v>292</v>
      </c>
      <c r="B43" s="313"/>
      <c r="C43" s="314"/>
      <c r="D43" s="315" t="s">
        <v>293</v>
      </c>
      <c r="E43" s="313"/>
      <c r="F43" s="315"/>
      <c r="G43" s="315"/>
      <c r="H43" s="315"/>
      <c r="I43" s="315" t="s">
        <v>294</v>
      </c>
      <c r="J43" s="313"/>
      <c r="K43" s="315"/>
      <c r="L43" s="316"/>
      <c r="M43" s="312" t="s">
        <v>295</v>
      </c>
      <c r="N43" s="315"/>
      <c r="O43" s="317"/>
      <c r="P43" s="318"/>
    </row>
    <row r="44" spans="1:19" s="307" customFormat="1" ht="17.399999999999999">
      <c r="A44" s="320"/>
      <c r="B44" s="321"/>
      <c r="C44" s="322"/>
      <c r="E44" s="321"/>
      <c r="F44" s="323"/>
      <c r="L44" s="324"/>
      <c r="M44" s="320"/>
      <c r="P44" s="324"/>
    </row>
    <row r="45" spans="1:19" s="307" customFormat="1" ht="17.399999999999999">
      <c r="A45" s="325" t="s">
        <v>296</v>
      </c>
      <c r="B45" s="309"/>
      <c r="C45" s="322"/>
      <c r="D45" s="187" t="s">
        <v>296</v>
      </c>
      <c r="E45" s="309"/>
      <c r="F45" s="187"/>
      <c r="G45" s="187"/>
      <c r="H45" s="187"/>
      <c r="I45" s="187" t="s">
        <v>296</v>
      </c>
      <c r="K45" s="187"/>
      <c r="L45" s="324"/>
      <c r="M45" s="325" t="s">
        <v>296</v>
      </c>
      <c r="P45" s="324"/>
    </row>
    <row r="46" spans="1:19" s="307" customFormat="1" ht="17.399999999999999">
      <c r="A46" s="308" t="s">
        <v>445</v>
      </c>
      <c r="B46" s="309"/>
      <c r="C46" s="322"/>
      <c r="D46" s="309" t="s">
        <v>445</v>
      </c>
      <c r="E46" s="309"/>
      <c r="F46" s="309"/>
      <c r="G46" s="309"/>
      <c r="H46" s="309"/>
      <c r="I46" s="309" t="s">
        <v>445</v>
      </c>
      <c r="K46" s="309"/>
      <c r="L46" s="324"/>
      <c r="M46" s="308" t="s">
        <v>445</v>
      </c>
      <c r="P46" s="324"/>
      <c r="Q46" s="187"/>
    </row>
    <row r="47" spans="1:19" s="307" customFormat="1" ht="17.399999999999999">
      <c r="A47" s="326" t="s">
        <v>215</v>
      </c>
      <c r="B47" s="309"/>
      <c r="C47" s="322"/>
      <c r="D47" s="309" t="s">
        <v>216</v>
      </c>
      <c r="E47" s="309"/>
      <c r="F47" s="309"/>
      <c r="G47" s="309"/>
      <c r="H47" s="309"/>
      <c r="I47" s="309" t="s">
        <v>217</v>
      </c>
      <c r="K47" s="309"/>
      <c r="L47" s="324"/>
      <c r="M47" s="308" t="s">
        <v>298</v>
      </c>
      <c r="P47" s="324"/>
    </row>
    <row r="48" spans="1:19" s="307" customFormat="1" ht="17.399999999999999">
      <c r="A48" s="326" t="s">
        <v>444</v>
      </c>
      <c r="B48" s="327"/>
      <c r="C48" s="328"/>
      <c r="D48" s="329" t="s">
        <v>444</v>
      </c>
      <c r="E48" s="327"/>
      <c r="F48" s="329"/>
      <c r="G48" s="327"/>
      <c r="H48" s="327"/>
      <c r="I48" s="329" t="s">
        <v>444</v>
      </c>
      <c r="J48" s="330"/>
      <c r="K48" s="327"/>
      <c r="L48" s="331"/>
      <c r="M48" s="332" t="s">
        <v>444</v>
      </c>
      <c r="N48" s="330"/>
      <c r="O48" s="330"/>
      <c r="P48" s="331"/>
    </row>
    <row r="49" spans="1:19" ht="17.399999999999999">
      <c r="A49" s="196" t="s">
        <v>300</v>
      </c>
      <c r="B49" s="125"/>
      <c r="C49" s="136"/>
      <c r="D49" s="125"/>
      <c r="E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</row>
    <row r="50" spans="1:19" ht="35.4" customHeight="1">
      <c r="A50" s="415" t="s">
        <v>404</v>
      </c>
      <c r="B50" s="415"/>
      <c r="C50" s="415"/>
      <c r="D50" s="415"/>
      <c r="E50" s="415"/>
      <c r="F50" s="415"/>
      <c r="G50" s="415"/>
      <c r="H50" s="415"/>
      <c r="I50" s="415"/>
      <c r="J50" s="415"/>
      <c r="K50" s="415"/>
      <c r="L50" s="415"/>
      <c r="M50" s="415"/>
      <c r="N50" s="415"/>
      <c r="O50" s="415"/>
      <c r="P50" s="415"/>
      <c r="Q50" s="333"/>
      <c r="R50" s="333"/>
      <c r="S50" s="333"/>
    </row>
    <row r="51" spans="1:19" ht="17.399999999999999">
      <c r="A51" s="196" t="s">
        <v>223</v>
      </c>
      <c r="B51" s="125"/>
      <c r="C51" s="136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</row>
    <row r="52" spans="1:19" ht="17.399999999999999">
      <c r="A52" s="198">
        <v>1</v>
      </c>
      <c r="B52" s="490" t="s">
        <v>405</v>
      </c>
      <c r="C52" s="490"/>
      <c r="D52" s="490"/>
      <c r="E52" s="490"/>
      <c r="F52" s="490"/>
      <c r="G52" s="490"/>
      <c r="H52" s="490"/>
      <c r="I52" s="490"/>
      <c r="J52" s="490"/>
      <c r="K52" s="490"/>
      <c r="L52" s="490"/>
      <c r="M52" s="490"/>
      <c r="N52" s="490"/>
      <c r="O52" s="490"/>
      <c r="P52" s="490"/>
    </row>
    <row r="53" spans="1:19" ht="17.399999999999999">
      <c r="A53" s="198">
        <v>2</v>
      </c>
      <c r="B53" s="490" t="s">
        <v>406</v>
      </c>
      <c r="C53" s="490"/>
      <c r="D53" s="490"/>
      <c r="E53" s="490"/>
      <c r="F53" s="490"/>
      <c r="G53" s="490"/>
      <c r="H53" s="490"/>
      <c r="I53" s="490"/>
      <c r="J53" s="490"/>
      <c r="K53" s="490"/>
      <c r="L53" s="490"/>
      <c r="M53" s="490"/>
      <c r="N53" s="490"/>
      <c r="O53" s="490"/>
      <c r="P53" s="490"/>
    </row>
    <row r="54" spans="1:19" ht="18" customHeight="1">
      <c r="A54" s="198">
        <v>3</v>
      </c>
      <c r="B54" s="490" t="s">
        <v>407</v>
      </c>
      <c r="C54" s="490"/>
      <c r="D54" s="490"/>
      <c r="E54" s="490"/>
      <c r="F54" s="490"/>
      <c r="G54" s="490"/>
      <c r="H54" s="490"/>
      <c r="I54" s="490"/>
      <c r="J54" s="490"/>
      <c r="K54" s="490"/>
      <c r="L54" s="490"/>
      <c r="M54" s="490"/>
      <c r="N54" s="490"/>
      <c r="O54" s="490"/>
      <c r="P54" s="490"/>
      <c r="Q54" s="333"/>
      <c r="R54" s="333"/>
      <c r="S54" s="333"/>
    </row>
    <row r="55" spans="1:19" ht="18" customHeight="1">
      <c r="A55" s="198">
        <v>4</v>
      </c>
      <c r="B55" s="490" t="s">
        <v>408</v>
      </c>
      <c r="C55" s="490"/>
      <c r="D55" s="490"/>
      <c r="E55" s="490"/>
      <c r="F55" s="490"/>
      <c r="G55" s="490"/>
      <c r="H55" s="490"/>
      <c r="I55" s="490"/>
      <c r="J55" s="490"/>
      <c r="K55" s="490"/>
      <c r="L55" s="490"/>
      <c r="M55" s="490"/>
      <c r="N55" s="490"/>
      <c r="O55" s="490"/>
      <c r="P55" s="490"/>
      <c r="Q55" s="333"/>
      <c r="R55" s="333"/>
      <c r="S55" s="333"/>
    </row>
    <row r="56" spans="1:19" ht="16.5" customHeight="1">
      <c r="A56" s="198">
        <v>5</v>
      </c>
      <c r="B56" s="490" t="s">
        <v>409</v>
      </c>
      <c r="C56" s="490"/>
      <c r="D56" s="490"/>
      <c r="E56" s="490"/>
      <c r="F56" s="490"/>
      <c r="G56" s="490"/>
      <c r="H56" s="490"/>
      <c r="I56" s="490"/>
      <c r="J56" s="490"/>
      <c r="K56" s="490"/>
      <c r="L56" s="490"/>
      <c r="M56" s="490"/>
      <c r="N56" s="490"/>
      <c r="O56" s="490"/>
      <c r="P56" s="490"/>
      <c r="Q56" s="333"/>
      <c r="R56" s="333"/>
      <c r="S56" s="333"/>
    </row>
    <row r="57" spans="1:19" ht="17.399999999999999">
      <c r="A57" s="198">
        <v>6</v>
      </c>
      <c r="B57" s="490" t="s">
        <v>410</v>
      </c>
      <c r="C57" s="490"/>
      <c r="D57" s="490"/>
      <c r="E57" s="490"/>
      <c r="F57" s="490"/>
      <c r="G57" s="490"/>
      <c r="H57" s="490"/>
      <c r="I57" s="490"/>
      <c r="J57" s="490"/>
      <c r="K57" s="490"/>
      <c r="L57" s="490"/>
      <c r="M57" s="490"/>
      <c r="N57" s="490"/>
      <c r="O57" s="490"/>
      <c r="P57" s="490"/>
    </row>
    <row r="58" spans="1:19" ht="17.399999999999999">
      <c r="A58" s="198">
        <v>7</v>
      </c>
      <c r="B58" s="490" t="s">
        <v>411</v>
      </c>
      <c r="C58" s="490"/>
      <c r="D58" s="490"/>
      <c r="E58" s="490"/>
      <c r="F58" s="490"/>
      <c r="G58" s="490"/>
      <c r="H58" s="490"/>
      <c r="I58" s="490"/>
      <c r="J58" s="490"/>
      <c r="K58" s="490"/>
      <c r="L58" s="490"/>
      <c r="M58" s="490"/>
      <c r="N58" s="490"/>
      <c r="O58" s="490"/>
      <c r="P58" s="490"/>
    </row>
    <row r="59" spans="1:19" ht="17.399999999999999" customHeight="1">
      <c r="A59" s="198">
        <v>8</v>
      </c>
      <c r="B59" s="415" t="s">
        <v>412</v>
      </c>
      <c r="C59" s="415"/>
      <c r="D59" s="415"/>
      <c r="E59" s="415"/>
      <c r="F59" s="415"/>
      <c r="G59" s="415"/>
      <c r="H59" s="415"/>
      <c r="I59" s="415"/>
      <c r="J59" s="415"/>
      <c r="K59" s="415"/>
      <c r="L59" s="415"/>
      <c r="M59" s="415"/>
      <c r="N59" s="415"/>
      <c r="O59" s="415"/>
      <c r="P59" s="415"/>
    </row>
    <row r="60" spans="1:19" ht="17.399999999999999">
      <c r="A60" s="198">
        <v>9</v>
      </c>
      <c r="B60" s="490" t="s">
        <v>413</v>
      </c>
      <c r="C60" s="490"/>
      <c r="D60" s="490"/>
      <c r="E60" s="490"/>
      <c r="F60" s="490"/>
      <c r="G60" s="490"/>
      <c r="H60" s="490"/>
      <c r="I60" s="490"/>
      <c r="J60" s="490"/>
      <c r="K60" s="490"/>
      <c r="L60" s="490"/>
      <c r="M60" s="490"/>
      <c r="N60" s="490"/>
      <c r="O60" s="490"/>
      <c r="P60" s="490"/>
    </row>
    <row r="61" spans="1:19" ht="17.399999999999999">
      <c r="A61" s="198">
        <v>10</v>
      </c>
      <c r="B61" s="490" t="s">
        <v>414</v>
      </c>
      <c r="C61" s="490"/>
      <c r="D61" s="490"/>
      <c r="E61" s="490"/>
      <c r="F61" s="490"/>
      <c r="G61" s="490"/>
      <c r="H61" s="490"/>
      <c r="I61" s="490"/>
      <c r="J61" s="490"/>
      <c r="K61" s="490"/>
      <c r="L61" s="490"/>
      <c r="M61" s="490"/>
      <c r="N61" s="490"/>
      <c r="O61" s="490"/>
      <c r="P61" s="490"/>
    </row>
    <row r="62" spans="1:19" ht="17.399999999999999">
      <c r="A62" s="198">
        <v>11</v>
      </c>
      <c r="B62" s="490" t="s">
        <v>415</v>
      </c>
      <c r="C62" s="490"/>
      <c r="D62" s="490"/>
      <c r="E62" s="490"/>
      <c r="F62" s="490"/>
      <c r="G62" s="490"/>
      <c r="H62" s="490"/>
      <c r="I62" s="490"/>
      <c r="J62" s="490"/>
      <c r="K62" s="490"/>
      <c r="L62" s="490"/>
      <c r="M62" s="490"/>
      <c r="N62" s="490"/>
      <c r="O62" s="490"/>
      <c r="P62" s="490"/>
    </row>
    <row r="63" spans="1:19" ht="17.399999999999999">
      <c r="A63" s="198">
        <v>12</v>
      </c>
      <c r="B63" s="490" t="s">
        <v>416</v>
      </c>
      <c r="C63" s="490"/>
      <c r="D63" s="490"/>
      <c r="E63" s="490"/>
      <c r="F63" s="490"/>
      <c r="G63" s="490"/>
      <c r="H63" s="490"/>
      <c r="I63" s="490"/>
      <c r="J63" s="490"/>
      <c r="K63" s="490"/>
      <c r="L63" s="490"/>
      <c r="M63" s="490"/>
      <c r="N63" s="490"/>
      <c r="O63" s="490"/>
      <c r="P63" s="490"/>
    </row>
    <row r="64" spans="1:19" ht="17.399999999999999">
      <c r="A64" s="198">
        <v>13</v>
      </c>
      <c r="B64" s="490" t="s">
        <v>417</v>
      </c>
      <c r="C64" s="490"/>
      <c r="D64" s="490"/>
      <c r="E64" s="490"/>
      <c r="F64" s="490"/>
      <c r="G64" s="490"/>
      <c r="H64" s="490"/>
      <c r="I64" s="490"/>
      <c r="J64" s="490"/>
      <c r="K64" s="490"/>
      <c r="L64" s="490"/>
      <c r="M64" s="490"/>
      <c r="N64" s="490"/>
      <c r="O64" s="490"/>
      <c r="P64" s="490"/>
    </row>
    <row r="65" spans="1:16" ht="17.399999999999999">
      <c r="A65" s="198">
        <v>14</v>
      </c>
      <c r="B65" s="490" t="s">
        <v>418</v>
      </c>
      <c r="C65" s="490"/>
      <c r="D65" s="490"/>
      <c r="E65" s="490"/>
      <c r="F65" s="490"/>
      <c r="G65" s="490"/>
      <c r="H65" s="490"/>
      <c r="I65" s="490"/>
      <c r="J65" s="490"/>
      <c r="K65" s="490"/>
      <c r="L65" s="490"/>
      <c r="M65" s="490"/>
      <c r="N65" s="490"/>
      <c r="O65" s="490"/>
      <c r="P65" s="490"/>
    </row>
    <row r="66" spans="1:16" ht="16.2" customHeight="1">
      <c r="A66" s="198">
        <v>15</v>
      </c>
      <c r="B66" s="490" t="s">
        <v>419</v>
      </c>
      <c r="C66" s="490"/>
      <c r="D66" s="490"/>
      <c r="E66" s="490"/>
      <c r="F66" s="490"/>
      <c r="G66" s="490"/>
      <c r="H66" s="490"/>
      <c r="I66" s="490"/>
      <c r="J66" s="490"/>
      <c r="K66" s="490"/>
      <c r="L66" s="490"/>
      <c r="M66" s="490"/>
      <c r="N66" s="490"/>
      <c r="O66" s="490"/>
      <c r="P66" s="490"/>
    </row>
    <row r="67" spans="1:16" ht="17.399999999999999">
      <c r="A67" s="198">
        <v>16</v>
      </c>
      <c r="B67" s="490" t="s">
        <v>420</v>
      </c>
      <c r="C67" s="490"/>
      <c r="D67" s="490"/>
      <c r="E67" s="490"/>
      <c r="F67" s="490"/>
      <c r="G67" s="490"/>
      <c r="H67" s="490"/>
      <c r="I67" s="490"/>
      <c r="J67" s="490"/>
      <c r="K67" s="490"/>
      <c r="L67" s="490"/>
      <c r="M67" s="490"/>
      <c r="N67" s="490"/>
      <c r="O67" s="490"/>
      <c r="P67" s="490"/>
    </row>
    <row r="68" spans="1:16">
      <c r="F68" s="334"/>
      <c r="G68" s="334"/>
      <c r="H68" s="334"/>
      <c r="I68" s="334"/>
    </row>
  </sheetData>
  <mergeCells count="38">
    <mergeCell ref="B57:P57"/>
    <mergeCell ref="B64:P64"/>
    <mergeCell ref="B65:P65"/>
    <mergeCell ref="B66:P66"/>
    <mergeCell ref="B67:P67"/>
    <mergeCell ref="B58:P58"/>
    <mergeCell ref="B59:P59"/>
    <mergeCell ref="B60:P60"/>
    <mergeCell ref="B61:P61"/>
    <mergeCell ref="B62:P62"/>
    <mergeCell ref="B63:P63"/>
    <mergeCell ref="M18:O19"/>
    <mergeCell ref="P18:P19"/>
    <mergeCell ref="M38:P42"/>
    <mergeCell ref="A42:L42"/>
    <mergeCell ref="B56:P56"/>
    <mergeCell ref="B52:P52"/>
    <mergeCell ref="B53:P53"/>
    <mergeCell ref="B54:P54"/>
    <mergeCell ref="B55:P55"/>
    <mergeCell ref="A50:P50"/>
    <mergeCell ref="A18:A20"/>
    <mergeCell ref="B18:B20"/>
    <mergeCell ref="C18:C20"/>
    <mergeCell ref="D18:F19"/>
    <mergeCell ref="G18:I19"/>
    <mergeCell ref="J18:L19"/>
    <mergeCell ref="A8:P8"/>
    <mergeCell ref="D14:F14"/>
    <mergeCell ref="D15:F15"/>
    <mergeCell ref="D16:F16"/>
    <mergeCell ref="D17:F17"/>
    <mergeCell ref="A6:P6"/>
    <mergeCell ref="A1:P1"/>
    <mergeCell ref="A2:P2"/>
    <mergeCell ref="A3:P3"/>
    <mergeCell ref="A4:P4"/>
    <mergeCell ref="A5:P5"/>
  </mergeCells>
  <printOptions horizontalCentered="1"/>
  <pageMargins left="0.51" right="0.38" top="0.98425196850393704" bottom="1.22" header="0.78740157480314998" footer="0.31496062992126"/>
  <pageSetup paperSize="9" fitToWidth="0" fitToHeight="0" orientation="landscape" blackAndWhite="1" r:id="rId1"/>
  <headerFooter alignWithMargins="0">
    <oddHeader>&amp;R&amp;"Arial,Italic"&amp;8Contract ID -IPC#1 -&amp;P/&amp;N</oddHeader>
  </headerFooter>
  <rowBreaks count="1" manualBreakCount="1">
    <brk id="32" max="1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AB5D9-8500-490E-9425-2E67A7C42807}">
  <dimension ref="A1:J22"/>
  <sheetViews>
    <sheetView view="pageBreakPreview" zoomScaleNormal="100" zoomScaleSheetLayoutView="100" workbookViewId="0">
      <selection activeCell="G11" sqref="G11"/>
    </sheetView>
  </sheetViews>
  <sheetFormatPr defaultColWidth="8.88671875" defaultRowHeight="13.2"/>
  <cols>
    <col min="1" max="1" width="3.33203125" style="23" customWidth="1"/>
    <col min="2" max="16384" width="8.88671875" style="23"/>
  </cols>
  <sheetData>
    <row r="1" spans="1:10">
      <c r="A1" s="23">
        <v>1</v>
      </c>
      <c r="B1" s="23" t="s">
        <v>171</v>
      </c>
    </row>
    <row r="2" spans="1:10">
      <c r="A2" s="23">
        <v>2</v>
      </c>
      <c r="B2" s="23" t="s">
        <v>172</v>
      </c>
    </row>
    <row r="3" spans="1:10">
      <c r="A3" s="48">
        <v>3</v>
      </c>
      <c r="B3" s="493" t="s">
        <v>185</v>
      </c>
      <c r="C3" s="493"/>
      <c r="D3" s="493"/>
      <c r="E3" s="493"/>
      <c r="F3" s="493"/>
      <c r="G3" s="493"/>
      <c r="H3" s="493"/>
      <c r="I3" s="493"/>
      <c r="J3" s="493"/>
    </row>
    <row r="4" spans="1:10">
      <c r="A4" s="48"/>
      <c r="B4" s="493"/>
      <c r="C4" s="493"/>
      <c r="D4" s="493"/>
      <c r="E4" s="493"/>
      <c r="F4" s="493"/>
      <c r="G4" s="493"/>
      <c r="H4" s="493"/>
      <c r="I4" s="493"/>
      <c r="J4" s="493"/>
    </row>
    <row r="5" spans="1:10" ht="14.4">
      <c r="A5" s="48"/>
      <c r="B5" s="67" t="s">
        <v>184</v>
      </c>
      <c r="C5" s="48"/>
      <c r="D5" s="48"/>
      <c r="E5" s="48"/>
      <c r="F5" s="48"/>
      <c r="G5" s="48"/>
      <c r="H5" s="48"/>
      <c r="I5" s="48"/>
      <c r="J5" s="48"/>
    </row>
    <row r="6" spans="1:10">
      <c r="A6" s="48">
        <v>4</v>
      </c>
      <c r="B6" s="23" t="s">
        <v>186</v>
      </c>
      <c r="C6" s="48"/>
      <c r="D6" s="48"/>
      <c r="E6" s="48"/>
      <c r="F6" s="48"/>
      <c r="G6" s="48"/>
      <c r="H6" s="48"/>
      <c r="I6" s="48"/>
      <c r="J6" s="48"/>
    </row>
    <row r="7" spans="1:10">
      <c r="A7" s="48">
        <v>5</v>
      </c>
      <c r="B7" s="493" t="s">
        <v>173</v>
      </c>
      <c r="C7" s="493"/>
      <c r="D7" s="493"/>
      <c r="E7" s="493"/>
      <c r="F7" s="493"/>
      <c r="G7" s="493"/>
      <c r="H7" s="493"/>
      <c r="I7" s="493"/>
      <c r="J7" s="493"/>
    </row>
    <row r="8" spans="1:10">
      <c r="A8" s="48"/>
      <c r="B8" s="493"/>
      <c r="C8" s="493"/>
      <c r="D8" s="493"/>
      <c r="E8" s="493"/>
      <c r="F8" s="493"/>
      <c r="G8" s="493"/>
      <c r="H8" s="493"/>
      <c r="I8" s="493"/>
      <c r="J8" s="493"/>
    </row>
    <row r="9" spans="1:10">
      <c r="B9" s="23" t="s">
        <v>164</v>
      </c>
    </row>
    <row r="10" spans="1:10">
      <c r="B10" s="23" t="s">
        <v>165</v>
      </c>
    </row>
    <row r="11" spans="1:10">
      <c r="B11" s="23" t="s">
        <v>166</v>
      </c>
    </row>
    <row r="12" spans="1:10">
      <c r="B12" s="23" t="s">
        <v>167</v>
      </c>
    </row>
    <row r="13" spans="1:10">
      <c r="B13" s="23" t="s">
        <v>168</v>
      </c>
    </row>
    <row r="14" spans="1:10">
      <c r="B14" s="23" t="s">
        <v>169</v>
      </c>
    </row>
    <row r="15" spans="1:10">
      <c r="B15" s="23" t="s">
        <v>170</v>
      </c>
    </row>
    <row r="16" spans="1:10">
      <c r="A16" s="23">
        <v>6</v>
      </c>
      <c r="B16" s="23" t="s">
        <v>174</v>
      </c>
    </row>
    <row r="17" spans="2:5">
      <c r="B17" s="49" t="s">
        <v>175</v>
      </c>
      <c r="E17" s="23" t="s">
        <v>188</v>
      </c>
    </row>
    <row r="19" spans="2:5" s="68" customFormat="1" ht="10.199999999999999">
      <c r="B19" s="70" t="s">
        <v>147</v>
      </c>
    </row>
    <row r="20" spans="2:5" s="68" customFormat="1" ht="10.199999999999999">
      <c r="B20" s="71" t="s">
        <v>183</v>
      </c>
    </row>
    <row r="21" spans="2:5" s="68" customFormat="1" ht="10.199999999999999">
      <c r="B21" s="71" t="s">
        <v>178</v>
      </c>
    </row>
    <row r="22" spans="2:5" s="68" customFormat="1" ht="10.199999999999999">
      <c r="B22" s="71" t="s">
        <v>179</v>
      </c>
    </row>
  </sheetData>
  <mergeCells count="2">
    <mergeCell ref="B3:J4"/>
    <mergeCell ref="B7:J8"/>
  </mergeCells>
  <hyperlinks>
    <hyperlink ref="B17" r:id="rId1" xr:uid="{582FF287-73A7-4B0B-BD1B-7A6CB995BD57}"/>
    <hyperlink ref="B5" r:id="rId2" xr:uid="{102D3964-27CF-4957-87CA-4980771396CF}"/>
  </hyperlinks>
  <pageMargins left="1.1417322834645669" right="0.51181102362204722" top="0.74803149606299213" bottom="0.74803149606299213" header="0.31496062992125984" footer="0.31496062992125984"/>
  <pageSetup paperSize="9" orientation="portrait" blackAndWhite="1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13</vt:i4>
      </vt:variant>
    </vt:vector>
  </HeadingPairs>
  <TitlesOfParts>
    <vt:vector size="23" baseType="lpstr">
      <vt:lpstr>Cvr</vt:lpstr>
      <vt:lpstr>Sfrs</vt:lpstr>
      <vt:lpstr>PA</vt:lpstr>
      <vt:lpstr>TSB</vt:lpstr>
      <vt:lpstr>SOQ</vt:lpstr>
      <vt:lpstr>Drn</vt:lpstr>
      <vt:lpstr>Msnry</vt:lpstr>
      <vt:lpstr>WAR</vt:lpstr>
      <vt:lpstr>How To Use</vt:lpstr>
      <vt:lpstr>Indices</vt:lpstr>
      <vt:lpstr>Msnry!Print_Area</vt:lpstr>
      <vt:lpstr>PA!Print_Area</vt:lpstr>
      <vt:lpstr>Sfrs!Print_Area</vt:lpstr>
      <vt:lpstr>SOQ!Print_Area</vt:lpstr>
      <vt:lpstr>TSB!Print_Area</vt:lpstr>
      <vt:lpstr>WAR!Print_Area</vt:lpstr>
      <vt:lpstr>Drn!Print_Titles</vt:lpstr>
      <vt:lpstr>Indices!Print_Titles</vt:lpstr>
      <vt:lpstr>Msnry!Print_Titles</vt:lpstr>
      <vt:lpstr>PA!Print_Titles</vt:lpstr>
      <vt:lpstr>SOQ!Print_Titles</vt:lpstr>
      <vt:lpstr>TSB!Print_Titles</vt:lpstr>
      <vt:lpstr>WAR!Print_Titles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ASUS</cp:lastModifiedBy>
  <dcterms:created xsi:type="dcterms:W3CDTF">2025-01-31T15:40:15Z</dcterms:created>
  <dcterms:modified xsi:type="dcterms:W3CDTF">2025-03-06T03:39:39Z</dcterms:modified>
</cp:coreProperties>
</file>